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3DEC4BDC-7538-4F75-A606-532734953517}" xr6:coauthVersionLast="45" xr6:coauthVersionMax="45" xr10:uidLastSave="{00000000-0000-0000-0000-000000000000}"/>
  <bookViews>
    <workbookView xWindow="-120" yWindow="-120" windowWidth="30960" windowHeight="16920" activeTab="1" xr2:uid="{00000000-000D-0000-FFFF-FFFF00000000}"/>
  </bookViews>
  <sheets>
    <sheet name="Attribute table" sheetId="3" r:id="rId1"/>
    <sheet name="Scoring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4" l="1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D26" i="4" l="1"/>
  <c r="E21" i="4" s="1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H24" i="4"/>
  <c r="I24" i="4" s="1"/>
  <c r="H23" i="4"/>
  <c r="H22" i="4"/>
  <c r="I22" i="4" s="1"/>
  <c r="H21" i="4"/>
  <c r="H20" i="4"/>
  <c r="H19" i="4"/>
  <c r="H18" i="4"/>
  <c r="H17" i="4"/>
  <c r="H16" i="4"/>
  <c r="I16" i="4" s="1"/>
  <c r="H15" i="4"/>
  <c r="H14" i="4"/>
  <c r="I14" i="4" s="1"/>
  <c r="H13" i="4"/>
  <c r="H12" i="4"/>
  <c r="H11" i="4"/>
  <c r="H10" i="4"/>
  <c r="I10" i="4" s="1"/>
  <c r="H9" i="4"/>
  <c r="I9" i="4" s="1"/>
  <c r="H8" i="4"/>
  <c r="H7" i="4"/>
  <c r="I7" i="4" s="1"/>
  <c r="H6" i="4"/>
  <c r="H5" i="4"/>
  <c r="H26" i="4" l="1"/>
  <c r="E6" i="4"/>
  <c r="E10" i="4"/>
  <c r="E14" i="4"/>
  <c r="E18" i="4"/>
  <c r="E22" i="4"/>
  <c r="E7" i="4"/>
  <c r="E11" i="4"/>
  <c r="E15" i="4"/>
  <c r="E19" i="4"/>
  <c r="E23" i="4"/>
  <c r="E8" i="4"/>
  <c r="E12" i="4"/>
  <c r="E16" i="4"/>
  <c r="E20" i="4"/>
  <c r="E24" i="4"/>
  <c r="E5" i="4"/>
  <c r="E9" i="4"/>
  <c r="E13" i="4"/>
  <c r="E17" i="4"/>
  <c r="F26" i="4"/>
  <c r="I6" i="4"/>
  <c r="I18" i="4"/>
  <c r="I21" i="4"/>
  <c r="I15" i="4"/>
  <c r="I23" i="4"/>
  <c r="I19" i="4"/>
  <c r="I11" i="4"/>
  <c r="I5" i="4"/>
  <c r="I17" i="4"/>
  <c r="I13" i="4"/>
  <c r="I8" i="4"/>
  <c r="I20" i="4"/>
  <c r="I12" i="4"/>
  <c r="I26" i="4" l="1"/>
  <c r="G35" i="4"/>
  <c r="G34" i="4"/>
</calcChain>
</file>

<file path=xl/sharedStrings.xml><?xml version="1.0" encoding="utf-8"?>
<sst xmlns="http://schemas.openxmlformats.org/spreadsheetml/2006/main" count="185" uniqueCount="94">
  <si>
    <t>Gender</t>
  </si>
  <si>
    <t>Age</t>
  </si>
  <si>
    <t>Male</t>
  </si>
  <si>
    <t>Female</t>
  </si>
  <si>
    <t>25 or less</t>
  </si>
  <si>
    <t>26 to 35</t>
  </si>
  <si>
    <t>36 to 45</t>
  </si>
  <si>
    <t>6 to 9</t>
  </si>
  <si>
    <t>10 to 12</t>
  </si>
  <si>
    <t>13 or more</t>
  </si>
  <si>
    <t>Deposits per month</t>
  </si>
  <si>
    <t>Less than 1</t>
  </si>
  <si>
    <t>1 to less than 2</t>
  </si>
  <si>
    <t>2 or more</t>
  </si>
  <si>
    <t>1 or less than 2</t>
  </si>
  <si>
    <t>Withdrawals per month</t>
  </si>
  <si>
    <t>Negative</t>
  </si>
  <si>
    <t>Current savings balance</t>
  </si>
  <si>
    <t>No record</t>
  </si>
  <si>
    <t>One or more queries</t>
  </si>
  <si>
    <t>No queries</t>
  </si>
  <si>
    <t>Max days in arrears</t>
  </si>
  <si>
    <t>30 or more</t>
  </si>
  <si>
    <t>1 to 29 days</t>
  </si>
  <si>
    <t>No arrears ever</t>
  </si>
  <si>
    <t>3 or less</t>
  </si>
  <si>
    <t>4 or more</t>
  </si>
  <si>
    <t>Average</t>
  </si>
  <si>
    <t>Positive</t>
  </si>
  <si>
    <t>None</t>
  </si>
  <si>
    <t>One</t>
  </si>
  <si>
    <t>Two</t>
  </si>
  <si>
    <t>Three</t>
  </si>
  <si>
    <t>Four or more</t>
  </si>
  <si>
    <t>8 or more</t>
  </si>
  <si>
    <t>1 to 7</t>
  </si>
  <si>
    <t>No next-to-last loan</t>
  </si>
  <si>
    <t>No previous loan</t>
  </si>
  <si>
    <t>Days in arrears previous Express loan</t>
  </si>
  <si>
    <t>5 to 7</t>
  </si>
  <si>
    <t>3 to 4</t>
  </si>
  <si>
    <t>1 to 2</t>
  </si>
  <si>
    <t>Days in arrears next-to-last Express loan</t>
  </si>
  <si>
    <t>Days in arrears second-to-last Express loan</t>
  </si>
  <si>
    <t>No second-to-last loan</t>
  </si>
  <si>
    <t>Value</t>
  </si>
  <si>
    <t>Score</t>
  </si>
  <si>
    <t>Type of business</t>
  </si>
  <si>
    <t>Agricultural</t>
  </si>
  <si>
    <t>services</t>
  </si>
  <si>
    <t>industry and craft</t>
  </si>
  <si>
    <t>Other</t>
  </si>
  <si>
    <t>1 to 5</t>
  </si>
  <si>
    <t>6 to 10</t>
  </si>
  <si>
    <t>more than 10</t>
  </si>
  <si>
    <t>Marital status</t>
  </si>
  <si>
    <t>Bachelor</t>
  </si>
  <si>
    <t>Married or engaged</t>
  </si>
  <si>
    <t>Widow(er)</t>
  </si>
  <si>
    <t>Value of assets</t>
  </si>
  <si>
    <t xml:space="preserve">Less than 1000 </t>
  </si>
  <si>
    <t>1001 to 2500</t>
  </si>
  <si>
    <t>2501 or more</t>
  </si>
  <si>
    <t>101 to 250</t>
  </si>
  <si>
    <t>26 to 50</t>
  </si>
  <si>
    <t>0 to 25</t>
  </si>
  <si>
    <t>51 to 100</t>
  </si>
  <si>
    <t>251 or more</t>
  </si>
  <si>
    <t>Less than 1000</t>
  </si>
  <si>
    <t>1000 or more</t>
  </si>
  <si>
    <t>Number</t>
  </si>
  <si>
    <t>Attribute</t>
  </si>
  <si>
    <t>Attribute score</t>
  </si>
  <si>
    <t>Weight</t>
  </si>
  <si>
    <t>Sum</t>
  </si>
  <si>
    <t>-</t>
  </si>
  <si>
    <t>Decision</t>
  </si>
  <si>
    <t>Based on</t>
  </si>
  <si>
    <t>Total score</t>
  </si>
  <si>
    <t>Cut-off-value</t>
  </si>
  <si>
    <t>Max</t>
  </si>
  <si>
    <t>Subjective perception</t>
  </si>
  <si>
    <t>Has been saving for (years)</t>
  </si>
  <si>
    <t>Number of credit-bureau queries</t>
  </si>
  <si>
    <t>Client for (months)</t>
  </si>
  <si>
    <t>Net change - savings balance (past 6 months)</t>
  </si>
  <si>
    <t>49 or less</t>
  </si>
  <si>
    <t>50 or more</t>
  </si>
  <si>
    <t>Transactions per month (average)</t>
  </si>
  <si>
    <t>Express loans taken</t>
  </si>
  <si>
    <t>Livestock</t>
  </si>
  <si>
    <t>Experience business (years)</t>
  </si>
  <si>
    <t>46 or older</t>
  </si>
  <si>
    <t>Weighted attribute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</si>
</sst>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2" borderId="1" applyNumberFormat="0" applyAlignment="0" applyProtection="0"/>
    <xf numFmtId="0" fontId="4" fillId="3" borderId="1" applyNumberFormat="0" applyAlignment="0" applyProtection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7" fillId="4" borderId="0" xfId="0" applyFont="1" applyFill="1"/>
    <xf numFmtId="0" fontId="0" fillId="0" borderId="2" xfId="0" applyBorder="1"/>
    <xf numFmtId="0" fontId="6" fillId="0" borderId="2" xfId="0" applyFont="1" applyBorder="1" applyAlignment="1">
      <alignment wrapText="1"/>
    </xf>
    <xf numFmtId="0" fontId="7" fillId="4" borderId="2" xfId="0" applyFont="1" applyFill="1" applyBorder="1"/>
    <xf numFmtId="0" fontId="1" fillId="0" borderId="2" xfId="0" applyFont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8" fillId="5" borderId="0" xfId="0" applyFont="1" applyFill="1"/>
    <xf numFmtId="0" fontId="5" fillId="5" borderId="0" xfId="0" applyFont="1" applyFill="1"/>
    <xf numFmtId="0" fontId="8" fillId="5" borderId="0" xfId="0" applyFont="1" applyFill="1" applyAlignment="1">
      <alignment wrapText="1"/>
    </xf>
    <xf numFmtId="0" fontId="10" fillId="0" borderId="0" xfId="0" applyFont="1"/>
    <xf numFmtId="0" fontId="9" fillId="0" borderId="2" xfId="0" applyFont="1" applyFill="1" applyBorder="1"/>
    <xf numFmtId="0" fontId="9" fillId="0" borderId="0" xfId="0" applyFont="1" applyFill="1"/>
    <xf numFmtId="0" fontId="10" fillId="0" borderId="0" xfId="0" applyFont="1" applyFill="1"/>
    <xf numFmtId="0" fontId="3" fillId="6" borderId="1" xfId="2" applyFill="1" applyAlignment="1">
      <alignment wrapText="1"/>
    </xf>
    <xf numFmtId="0" fontId="11" fillId="3" borderId="1" xfId="3" applyFont="1"/>
    <xf numFmtId="0" fontId="5" fillId="5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9" fontId="1" fillId="0" borderId="0" xfId="1" applyFont="1" applyAlignment="1">
      <alignment wrapText="1"/>
    </xf>
    <xf numFmtId="0" fontId="11" fillId="3" borderId="1" xfId="3" applyFont="1" applyAlignment="1">
      <alignment horizontal="right"/>
    </xf>
    <xf numFmtId="1" fontId="11" fillId="3" borderId="1" xfId="3" applyNumberFormat="1" applyFont="1" applyAlignment="1">
      <alignment horizontal="right"/>
    </xf>
  </cellXfs>
  <cellStyles count="4">
    <cellStyle name="Calculation" xfId="3" builtinId="22"/>
    <cellStyle name="Input" xfId="2" builtinId="20"/>
    <cellStyle name="Normal" xfId="0" builtinId="0"/>
    <cellStyle name="Percent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532087695381045E-2"/>
          <c:y val="9.8477263512792609E-2"/>
          <c:w val="0.90969006999125113"/>
          <c:h val="0.447396106736657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Scoring!$H$4</c:f>
              <c:strCache>
                <c:ptCount val="1"/>
                <c:pt idx="0">
                  <c:v>Attribute score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Scoring!$C$5:$C$24</c:f>
              <c:strCache>
                <c:ptCount val="20"/>
                <c:pt idx="0">
                  <c:v>Gender</c:v>
                </c:pt>
                <c:pt idx="1">
                  <c:v>Age</c:v>
                </c:pt>
                <c:pt idx="2">
                  <c:v>Has been saving for (years)</c:v>
                </c:pt>
                <c:pt idx="3">
                  <c:v>Deposits per month</c:v>
                </c:pt>
                <c:pt idx="4">
                  <c:v>Withdrawals per month</c:v>
                </c:pt>
                <c:pt idx="5">
                  <c:v>Net change - savings balance (past 6 months)</c:v>
                </c:pt>
                <c:pt idx="6">
                  <c:v>Current savings balance</c:v>
                </c:pt>
                <c:pt idx="7">
                  <c:v>Number of credit-bureau queries</c:v>
                </c:pt>
                <c:pt idx="8">
                  <c:v>Max days in arrears</c:v>
                </c:pt>
                <c:pt idx="9">
                  <c:v>Client for (months)</c:v>
                </c:pt>
                <c:pt idx="10">
                  <c:v>Transactions per month (average)</c:v>
                </c:pt>
                <c:pt idx="11">
                  <c:v>Subjective perception</c:v>
                </c:pt>
                <c:pt idx="12">
                  <c:v>Express loans taken</c:v>
                </c:pt>
                <c:pt idx="13">
                  <c:v>Days in arrears previous Express loan</c:v>
                </c:pt>
                <c:pt idx="14">
                  <c:v>Days in arrears next-to-last Express loan</c:v>
                </c:pt>
                <c:pt idx="15">
                  <c:v>Days in arrears second-to-last Express loan</c:v>
                </c:pt>
                <c:pt idx="16">
                  <c:v>Type of business</c:v>
                </c:pt>
                <c:pt idx="17">
                  <c:v>Experience business (years)</c:v>
                </c:pt>
                <c:pt idx="18">
                  <c:v>Marital status</c:v>
                </c:pt>
                <c:pt idx="19">
                  <c:v>Value of assets</c:v>
                </c:pt>
              </c:strCache>
            </c:strRef>
          </c:cat>
          <c:val>
            <c:numRef>
              <c:f>Scoring!$H$5:$H$24</c:f>
              <c:numCache>
                <c:formatCode>General</c:formatCode>
                <c:ptCount val="20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63-465B-ADDC-78DE12E4EC0B}"/>
            </c:ext>
          </c:extLst>
        </c:ser>
        <c:ser>
          <c:idx val="0"/>
          <c:order val="1"/>
          <c:tx>
            <c:strRef>
              <c:f>Scoring!$F$4</c:f>
              <c:strCache>
                <c:ptCount val="1"/>
                <c:pt idx="0">
                  <c:v>Max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Scoring!$F$5:$F$24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3-465B-ADDC-78DE12E4E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25255008"/>
        <c:axId val="625253696"/>
      </c:barChart>
      <c:catAx>
        <c:axId val="62525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253696"/>
        <c:crosses val="autoZero"/>
        <c:auto val="1"/>
        <c:lblAlgn val="ctr"/>
        <c:lblOffset val="100"/>
        <c:noMultiLvlLbl val="0"/>
      </c:catAx>
      <c:valAx>
        <c:axId val="62525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25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4</xdr:row>
      <xdr:rowOff>133350</xdr:rowOff>
    </xdr:from>
    <xdr:to>
      <xdr:col>21</xdr:col>
      <xdr:colOff>123825</xdr:colOff>
      <xdr:row>24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681F69-52CB-4446-9A35-7EF3FE44C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T18"/>
  <sheetViews>
    <sheetView workbookViewId="0"/>
  </sheetViews>
  <sheetFormatPr defaultRowHeight="15" x14ac:dyDescent="0.25"/>
  <cols>
    <col min="2" max="2" width="8" style="8" bestFit="1" customWidth="1"/>
    <col min="3" max="3" width="6.28515625" bestFit="1" customWidth="1"/>
    <col min="4" max="4" width="10.42578125" style="8" bestFit="1" customWidth="1"/>
    <col min="5" max="5" width="6.28515625" bestFit="1" customWidth="1"/>
    <col min="6" max="6" width="11.5703125" style="8" bestFit="1" customWidth="1"/>
    <col min="7" max="7" width="6.28515625" bestFit="1" customWidth="1"/>
    <col min="8" max="8" width="14.140625" style="8" bestFit="1" customWidth="1"/>
    <col min="9" max="9" width="6.28515625" bestFit="1" customWidth="1"/>
    <col min="10" max="10" width="14.140625" style="8" bestFit="1" customWidth="1"/>
    <col min="11" max="11" width="6.28515625" bestFit="1" customWidth="1"/>
    <col min="12" max="12" width="11.5703125" style="8" bestFit="1" customWidth="1"/>
    <col min="13" max="13" width="6.28515625" bestFit="1" customWidth="1"/>
    <col min="14" max="14" width="13.7109375" style="8" bestFit="1" customWidth="1"/>
    <col min="15" max="15" width="6.28515625" bestFit="1" customWidth="1"/>
    <col min="16" max="16" width="19.5703125" style="8" bestFit="1" customWidth="1"/>
    <col min="17" max="17" width="6.28515625" bestFit="1" customWidth="1"/>
    <col min="18" max="18" width="14.7109375" style="8" bestFit="1" customWidth="1"/>
    <col min="19" max="19" width="6.28515625" bestFit="1" customWidth="1"/>
    <col min="20" max="20" width="10" style="8" bestFit="1" customWidth="1"/>
    <col min="21" max="21" width="6.28515625" bestFit="1" customWidth="1"/>
    <col min="22" max="22" width="12.7109375" style="8" customWidth="1"/>
    <col min="23" max="23" width="6.28515625" bestFit="1" customWidth="1"/>
    <col min="24" max="24" width="11" style="8" bestFit="1" customWidth="1"/>
    <col min="25" max="25" width="6.28515625" bestFit="1" customWidth="1"/>
    <col min="26" max="26" width="12.42578125" style="8" bestFit="1" customWidth="1"/>
    <col min="27" max="27" width="6.28515625" bestFit="1" customWidth="1"/>
    <col min="28" max="28" width="16.140625" style="8" bestFit="1" customWidth="1"/>
    <col min="29" max="29" width="6.28515625" bestFit="1" customWidth="1"/>
    <col min="30" max="30" width="19" style="8" bestFit="1" customWidth="1"/>
    <col min="31" max="31" width="6.28515625" bestFit="1" customWidth="1"/>
    <col min="32" max="32" width="21.42578125" style="8" bestFit="1" customWidth="1"/>
    <col min="33" max="33" width="6.28515625" bestFit="1" customWidth="1"/>
    <col min="34" max="34" width="16.5703125" style="8" bestFit="1" customWidth="1"/>
    <col min="35" max="35" width="6.28515625" bestFit="1" customWidth="1"/>
    <col min="36" max="36" width="12.5703125" style="8" bestFit="1" customWidth="1"/>
    <col min="37" max="37" width="6.28515625" bestFit="1" customWidth="1"/>
    <col min="38" max="38" width="18.5703125" style="8" bestFit="1" customWidth="1"/>
    <col min="39" max="39" width="6.28515625" bestFit="1" customWidth="1"/>
    <col min="40" max="40" width="14.140625" style="8" bestFit="1" customWidth="1"/>
    <col min="41" max="41" width="6.28515625" bestFit="1" customWidth="1"/>
    <col min="42" max="42" width="9.140625" style="8"/>
  </cols>
  <sheetData>
    <row r="3" spans="1:46" s="5" customFormat="1" ht="75" x14ac:dyDescent="0.25">
      <c r="B3" s="12" t="s">
        <v>0</v>
      </c>
      <c r="C3" s="13"/>
      <c r="D3" s="12" t="s">
        <v>1</v>
      </c>
      <c r="E3" s="13"/>
      <c r="F3" s="12" t="s">
        <v>82</v>
      </c>
      <c r="G3" s="13"/>
      <c r="H3" s="12" t="s">
        <v>10</v>
      </c>
      <c r="I3" s="14"/>
      <c r="J3" s="12" t="s">
        <v>15</v>
      </c>
      <c r="K3" s="13"/>
      <c r="L3" s="12" t="s">
        <v>85</v>
      </c>
      <c r="M3" s="13"/>
      <c r="N3" s="12" t="s">
        <v>17</v>
      </c>
      <c r="O3" s="13"/>
      <c r="P3" s="12" t="s">
        <v>83</v>
      </c>
      <c r="Q3" s="13"/>
      <c r="R3" s="12" t="s">
        <v>21</v>
      </c>
      <c r="S3" s="13"/>
      <c r="T3" s="12" t="s">
        <v>84</v>
      </c>
      <c r="U3" s="13"/>
      <c r="V3" s="12" t="s">
        <v>88</v>
      </c>
      <c r="W3" s="13"/>
      <c r="X3" s="12" t="s">
        <v>81</v>
      </c>
      <c r="Y3" s="13"/>
      <c r="Z3" s="12" t="s">
        <v>89</v>
      </c>
      <c r="AA3" s="13"/>
      <c r="AB3" s="12" t="s">
        <v>38</v>
      </c>
      <c r="AC3" s="13"/>
      <c r="AD3" s="12" t="s">
        <v>42</v>
      </c>
      <c r="AE3" s="13"/>
      <c r="AF3" s="12" t="s">
        <v>43</v>
      </c>
      <c r="AG3" s="15"/>
      <c r="AH3" s="12" t="s">
        <v>47</v>
      </c>
      <c r="AI3" s="15"/>
      <c r="AJ3" s="12" t="s">
        <v>91</v>
      </c>
      <c r="AK3" s="15"/>
      <c r="AL3" s="12" t="s">
        <v>55</v>
      </c>
      <c r="AM3" s="15"/>
      <c r="AN3" s="12" t="s">
        <v>59</v>
      </c>
      <c r="AO3" s="15"/>
      <c r="AP3" s="9"/>
      <c r="AQ3" s="4"/>
      <c r="AR3" s="4"/>
      <c r="AS3" s="4"/>
      <c r="AT3" s="4"/>
    </row>
    <row r="4" spans="1:46" x14ac:dyDescent="0.25">
      <c r="B4" s="10" t="s">
        <v>45</v>
      </c>
      <c r="C4" s="7" t="s">
        <v>46</v>
      </c>
      <c r="D4" s="10" t="s">
        <v>45</v>
      </c>
      <c r="E4" s="7" t="s">
        <v>46</v>
      </c>
      <c r="F4" s="10" t="s">
        <v>45</v>
      </c>
      <c r="G4" s="7" t="s">
        <v>46</v>
      </c>
      <c r="H4" s="10" t="s">
        <v>45</v>
      </c>
      <c r="I4" s="7" t="s">
        <v>46</v>
      </c>
      <c r="J4" s="10" t="s">
        <v>45</v>
      </c>
      <c r="K4" s="7" t="s">
        <v>46</v>
      </c>
      <c r="L4" s="10" t="s">
        <v>45</v>
      </c>
      <c r="M4" s="7" t="s">
        <v>46</v>
      </c>
      <c r="N4" s="10" t="s">
        <v>45</v>
      </c>
      <c r="O4" s="7" t="s">
        <v>46</v>
      </c>
      <c r="P4" s="10" t="s">
        <v>45</v>
      </c>
      <c r="Q4" s="7" t="s">
        <v>46</v>
      </c>
      <c r="R4" s="10" t="s">
        <v>45</v>
      </c>
      <c r="S4" s="7" t="s">
        <v>46</v>
      </c>
      <c r="T4" s="10" t="s">
        <v>45</v>
      </c>
      <c r="U4" s="7" t="s">
        <v>46</v>
      </c>
      <c r="V4" s="10" t="s">
        <v>45</v>
      </c>
      <c r="W4" s="7" t="s">
        <v>46</v>
      </c>
      <c r="X4" s="10" t="s">
        <v>45</v>
      </c>
      <c r="Y4" s="7" t="s">
        <v>46</v>
      </c>
      <c r="Z4" s="10" t="s">
        <v>45</v>
      </c>
      <c r="AA4" s="7" t="s">
        <v>46</v>
      </c>
      <c r="AB4" s="10" t="s">
        <v>45</v>
      </c>
      <c r="AC4" s="7" t="s">
        <v>46</v>
      </c>
      <c r="AD4" s="10" t="s">
        <v>45</v>
      </c>
      <c r="AE4" s="7" t="s">
        <v>46</v>
      </c>
      <c r="AF4" s="10" t="s">
        <v>45</v>
      </c>
      <c r="AG4" s="7" t="s">
        <v>46</v>
      </c>
      <c r="AH4" s="10" t="s">
        <v>45</v>
      </c>
      <c r="AI4" s="7" t="s">
        <v>46</v>
      </c>
      <c r="AJ4" s="10" t="s">
        <v>45</v>
      </c>
      <c r="AK4" s="7" t="s">
        <v>46</v>
      </c>
      <c r="AL4" s="10" t="s">
        <v>45</v>
      </c>
      <c r="AM4" s="7" t="s">
        <v>46</v>
      </c>
      <c r="AN4" s="10" t="s">
        <v>45</v>
      </c>
      <c r="AO4" s="7" t="s">
        <v>46</v>
      </c>
    </row>
    <row r="5" spans="1:46" s="19" customFormat="1" x14ac:dyDescent="0.25">
      <c r="A5" s="16"/>
      <c r="B5" s="17" t="s">
        <v>75</v>
      </c>
      <c r="C5" s="18"/>
      <c r="D5" s="17" t="s">
        <v>75</v>
      </c>
      <c r="E5" s="18"/>
      <c r="F5" s="17" t="s">
        <v>75</v>
      </c>
      <c r="G5" s="18"/>
      <c r="H5" s="17" t="s">
        <v>75</v>
      </c>
      <c r="I5" s="18"/>
      <c r="J5" s="17" t="s">
        <v>75</v>
      </c>
      <c r="K5" s="18"/>
      <c r="L5" s="17" t="s">
        <v>75</v>
      </c>
      <c r="M5" s="18"/>
      <c r="N5" s="17" t="s">
        <v>75</v>
      </c>
      <c r="O5" s="18"/>
      <c r="P5" s="17" t="s">
        <v>75</v>
      </c>
      <c r="Q5" s="18"/>
      <c r="R5" s="17" t="s">
        <v>75</v>
      </c>
      <c r="S5" s="18"/>
      <c r="T5" s="17" t="s">
        <v>75</v>
      </c>
      <c r="U5" s="18"/>
      <c r="V5" s="17" t="s">
        <v>75</v>
      </c>
      <c r="W5" s="18"/>
      <c r="X5" s="17" t="s">
        <v>75</v>
      </c>
      <c r="Y5" s="18"/>
      <c r="Z5" s="17" t="s">
        <v>75</v>
      </c>
      <c r="AA5" s="18"/>
      <c r="AB5" s="17" t="s">
        <v>75</v>
      </c>
      <c r="AC5" s="18"/>
      <c r="AD5" s="17" t="s">
        <v>75</v>
      </c>
      <c r="AE5" s="18"/>
      <c r="AF5" s="17" t="s">
        <v>75</v>
      </c>
      <c r="AG5" s="18"/>
      <c r="AH5" s="17" t="s">
        <v>75</v>
      </c>
      <c r="AI5" s="18"/>
      <c r="AJ5" s="17" t="s">
        <v>75</v>
      </c>
      <c r="AK5" s="18"/>
      <c r="AL5" s="17" t="s">
        <v>75</v>
      </c>
      <c r="AM5" s="18"/>
      <c r="AN5" s="17" t="s">
        <v>75</v>
      </c>
      <c r="AO5" s="18"/>
      <c r="AP5" s="17"/>
    </row>
    <row r="6" spans="1:46" x14ac:dyDescent="0.25">
      <c r="B6" s="8" t="s">
        <v>2</v>
      </c>
      <c r="C6">
        <v>0</v>
      </c>
      <c r="D6" s="8" t="s">
        <v>4</v>
      </c>
      <c r="E6">
        <v>0</v>
      </c>
      <c r="F6" s="8" t="s">
        <v>7</v>
      </c>
      <c r="G6">
        <v>0</v>
      </c>
      <c r="H6" s="8" t="s">
        <v>11</v>
      </c>
      <c r="I6">
        <v>0</v>
      </c>
      <c r="J6" s="8" t="s">
        <v>13</v>
      </c>
      <c r="K6">
        <v>0</v>
      </c>
      <c r="L6" s="8" t="s">
        <v>16</v>
      </c>
      <c r="M6">
        <v>0</v>
      </c>
      <c r="N6" s="8" t="s">
        <v>68</v>
      </c>
      <c r="O6">
        <v>0</v>
      </c>
      <c r="P6" s="8" t="s">
        <v>18</v>
      </c>
      <c r="Q6">
        <v>0</v>
      </c>
      <c r="R6" s="8" t="s">
        <v>22</v>
      </c>
      <c r="S6">
        <v>0</v>
      </c>
      <c r="T6" s="8" t="s">
        <v>25</v>
      </c>
      <c r="U6">
        <v>0</v>
      </c>
      <c r="V6" s="8" t="s">
        <v>86</v>
      </c>
      <c r="W6">
        <v>0</v>
      </c>
      <c r="X6" s="8" t="s">
        <v>16</v>
      </c>
      <c r="Y6">
        <v>0</v>
      </c>
      <c r="Z6" s="8" t="s">
        <v>29</v>
      </c>
      <c r="AA6">
        <v>0</v>
      </c>
      <c r="AB6" s="8" t="s">
        <v>34</v>
      </c>
      <c r="AC6">
        <v>0</v>
      </c>
      <c r="AD6" s="8" t="s">
        <v>34</v>
      </c>
      <c r="AE6">
        <v>0</v>
      </c>
      <c r="AF6" s="8" t="s">
        <v>34</v>
      </c>
      <c r="AG6">
        <v>0</v>
      </c>
      <c r="AH6" s="8" t="s">
        <v>48</v>
      </c>
      <c r="AI6">
        <v>1</v>
      </c>
      <c r="AJ6" s="8" t="s">
        <v>11</v>
      </c>
      <c r="AK6">
        <v>0</v>
      </c>
      <c r="AL6" s="8" t="s">
        <v>56</v>
      </c>
      <c r="AM6">
        <v>1</v>
      </c>
      <c r="AN6" s="8" t="s">
        <v>60</v>
      </c>
      <c r="AO6">
        <v>1</v>
      </c>
    </row>
    <row r="7" spans="1:46" x14ac:dyDescent="0.25">
      <c r="B7" s="8" t="s">
        <v>3</v>
      </c>
      <c r="C7">
        <v>2</v>
      </c>
      <c r="D7" s="8" t="s">
        <v>5</v>
      </c>
      <c r="E7">
        <v>2</v>
      </c>
      <c r="F7" s="8" t="s">
        <v>8</v>
      </c>
      <c r="G7">
        <v>1</v>
      </c>
      <c r="H7" s="8" t="s">
        <v>12</v>
      </c>
      <c r="I7">
        <v>1</v>
      </c>
      <c r="J7" s="8" t="s">
        <v>14</v>
      </c>
      <c r="K7">
        <v>1</v>
      </c>
      <c r="L7" s="8" t="s">
        <v>65</v>
      </c>
      <c r="M7">
        <v>1</v>
      </c>
      <c r="N7" s="8" t="s">
        <v>69</v>
      </c>
      <c r="O7">
        <v>2</v>
      </c>
      <c r="P7" s="8" t="s">
        <v>19</v>
      </c>
      <c r="Q7">
        <v>2</v>
      </c>
      <c r="R7" s="8" t="s">
        <v>18</v>
      </c>
      <c r="S7">
        <v>2</v>
      </c>
      <c r="T7" s="8" t="s">
        <v>26</v>
      </c>
      <c r="U7">
        <v>2</v>
      </c>
      <c r="V7" s="8" t="s">
        <v>87</v>
      </c>
      <c r="W7">
        <v>1</v>
      </c>
      <c r="X7" s="8" t="s">
        <v>27</v>
      </c>
      <c r="Y7">
        <v>2</v>
      </c>
      <c r="Z7" s="8" t="s">
        <v>30</v>
      </c>
      <c r="AA7">
        <v>2</v>
      </c>
      <c r="AB7" s="8" t="s">
        <v>39</v>
      </c>
      <c r="AC7">
        <v>1</v>
      </c>
      <c r="AD7" s="8" t="s">
        <v>35</v>
      </c>
      <c r="AE7">
        <v>2</v>
      </c>
      <c r="AF7" s="8" t="s">
        <v>35</v>
      </c>
      <c r="AG7">
        <v>1</v>
      </c>
      <c r="AH7" s="8" t="s">
        <v>49</v>
      </c>
      <c r="AI7">
        <v>2</v>
      </c>
      <c r="AJ7" s="8" t="s">
        <v>52</v>
      </c>
      <c r="AK7">
        <v>1</v>
      </c>
      <c r="AL7" s="8" t="s">
        <v>58</v>
      </c>
      <c r="AM7">
        <v>2</v>
      </c>
      <c r="AN7" s="8" t="s">
        <v>61</v>
      </c>
      <c r="AO7">
        <v>2</v>
      </c>
    </row>
    <row r="8" spans="1:46" x14ac:dyDescent="0.25">
      <c r="D8" s="8" t="s">
        <v>6</v>
      </c>
      <c r="E8">
        <v>3</v>
      </c>
      <c r="F8" s="8" t="s">
        <v>9</v>
      </c>
      <c r="G8">
        <v>2</v>
      </c>
      <c r="H8" s="8" t="s">
        <v>13</v>
      </c>
      <c r="I8">
        <v>2</v>
      </c>
      <c r="J8" s="8" t="s">
        <v>11</v>
      </c>
      <c r="K8">
        <v>2</v>
      </c>
      <c r="L8" s="8" t="s">
        <v>64</v>
      </c>
      <c r="M8">
        <v>2</v>
      </c>
      <c r="P8" s="8" t="s">
        <v>20</v>
      </c>
      <c r="Q8">
        <v>3</v>
      </c>
      <c r="R8" s="8" t="s">
        <v>23</v>
      </c>
      <c r="S8">
        <v>4</v>
      </c>
      <c r="X8" s="8" t="s">
        <v>28</v>
      </c>
      <c r="Y8">
        <v>4</v>
      </c>
      <c r="Z8" s="8" t="s">
        <v>31</v>
      </c>
      <c r="AA8">
        <v>3</v>
      </c>
      <c r="AB8" s="8" t="s">
        <v>40</v>
      </c>
      <c r="AC8">
        <v>2</v>
      </c>
      <c r="AD8" s="8" t="s">
        <v>36</v>
      </c>
      <c r="AE8">
        <v>4</v>
      </c>
      <c r="AF8" s="8" t="s">
        <v>44</v>
      </c>
      <c r="AG8">
        <v>2</v>
      </c>
      <c r="AH8" s="8" t="s">
        <v>50</v>
      </c>
      <c r="AI8">
        <v>3</v>
      </c>
      <c r="AJ8" s="8" t="s">
        <v>53</v>
      </c>
      <c r="AK8">
        <v>2</v>
      </c>
      <c r="AL8" s="8" t="s">
        <v>57</v>
      </c>
      <c r="AM8">
        <v>3</v>
      </c>
      <c r="AN8" s="8" t="s">
        <v>62</v>
      </c>
      <c r="AO8">
        <v>4</v>
      </c>
    </row>
    <row r="9" spans="1:46" x14ac:dyDescent="0.25">
      <c r="D9" s="8" t="s">
        <v>92</v>
      </c>
      <c r="E9">
        <v>4</v>
      </c>
      <c r="L9" s="8" t="s">
        <v>66</v>
      </c>
      <c r="M9">
        <v>3</v>
      </c>
      <c r="R9" s="8" t="s">
        <v>24</v>
      </c>
      <c r="S9">
        <v>6</v>
      </c>
      <c r="Z9" s="8" t="s">
        <v>32</v>
      </c>
      <c r="AA9">
        <v>4</v>
      </c>
      <c r="AB9" s="8" t="s">
        <v>41</v>
      </c>
      <c r="AC9">
        <v>3</v>
      </c>
      <c r="AD9" s="8" t="s">
        <v>29</v>
      </c>
      <c r="AE9">
        <v>5</v>
      </c>
      <c r="AF9" s="8" t="s">
        <v>29</v>
      </c>
      <c r="AG9">
        <v>3</v>
      </c>
      <c r="AH9" s="8" t="s">
        <v>90</v>
      </c>
      <c r="AI9">
        <v>4</v>
      </c>
      <c r="AJ9" s="8" t="s">
        <v>54</v>
      </c>
      <c r="AK9">
        <v>3</v>
      </c>
    </row>
    <row r="10" spans="1:46" x14ac:dyDescent="0.25">
      <c r="L10" s="8" t="s">
        <v>63</v>
      </c>
      <c r="M10">
        <v>4</v>
      </c>
      <c r="Z10" s="8" t="s">
        <v>33</v>
      </c>
      <c r="AA10">
        <v>5</v>
      </c>
      <c r="AB10" s="8" t="s">
        <v>37</v>
      </c>
      <c r="AC10">
        <v>5</v>
      </c>
      <c r="AH10" s="8" t="s">
        <v>51</v>
      </c>
      <c r="AI10">
        <v>0</v>
      </c>
    </row>
    <row r="11" spans="1:46" x14ac:dyDescent="0.25">
      <c r="L11" s="8" t="s">
        <v>67</v>
      </c>
      <c r="M11">
        <v>6</v>
      </c>
      <c r="AB11" s="8" t="s">
        <v>29</v>
      </c>
      <c r="AC11">
        <v>7</v>
      </c>
    </row>
    <row r="14" spans="1:46" x14ac:dyDescent="0.25">
      <c r="AM14" s="3"/>
    </row>
    <row r="18" spans="14:24" x14ac:dyDescent="0.25">
      <c r="N18" s="11"/>
      <c r="S18" s="1"/>
      <c r="U18" s="1"/>
      <c r="V18" s="11"/>
      <c r="W18" s="1"/>
      <c r="X18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I43"/>
  <sheetViews>
    <sheetView tabSelected="1" zoomScaleNormal="100" workbookViewId="0">
      <selection activeCell="U3" sqref="U3"/>
    </sheetView>
  </sheetViews>
  <sheetFormatPr defaultRowHeight="15" x14ac:dyDescent="0.25"/>
  <cols>
    <col min="3" max="3" width="30.140625" style="6" customWidth="1"/>
    <col min="4" max="4" width="7.5703125" style="6" bestFit="1" customWidth="1"/>
    <col min="5" max="6" width="7.5703125" style="6" customWidth="1"/>
    <col min="7" max="7" width="21.5703125" customWidth="1"/>
    <col min="8" max="8" width="14.42578125" bestFit="1" customWidth="1"/>
    <col min="9" max="9" width="17.5703125" bestFit="1" customWidth="1"/>
  </cols>
  <sheetData>
    <row r="4" spans="2:9" s="6" customFormat="1" ht="30" x14ac:dyDescent="0.25">
      <c r="B4" s="22" t="s">
        <v>70</v>
      </c>
      <c r="C4" s="22" t="s">
        <v>71</v>
      </c>
      <c r="D4" s="22" t="s">
        <v>73</v>
      </c>
      <c r="E4" s="22"/>
      <c r="F4" s="22" t="s">
        <v>80</v>
      </c>
      <c r="G4" s="22" t="s">
        <v>45</v>
      </c>
      <c r="H4" s="22" t="s">
        <v>72</v>
      </c>
      <c r="I4" s="22" t="s">
        <v>93</v>
      </c>
    </row>
    <row r="5" spans="2:9" x14ac:dyDescent="0.25">
      <c r="B5">
        <v>1</v>
      </c>
      <c r="C5" s="1" t="str">
        <f>'Attribute table'!B$3</f>
        <v>Gender</v>
      </c>
      <c r="D5" s="1">
        <v>1</v>
      </c>
      <c r="E5" s="24">
        <f>D5/$D$26</f>
        <v>0.05</v>
      </c>
      <c r="F5" s="1">
        <f>MAX('Attribute table'!C6:C7)</f>
        <v>2</v>
      </c>
      <c r="G5" s="20" t="s">
        <v>2</v>
      </c>
      <c r="H5" s="21">
        <f>VLOOKUP(G5,'Attribute table'!B6:C7,2,FALSE)</f>
        <v>0</v>
      </c>
      <c r="I5" s="21">
        <f>H5*D5</f>
        <v>0</v>
      </c>
    </row>
    <row r="6" spans="2:9" x14ac:dyDescent="0.25">
      <c r="B6">
        <v>2</v>
      </c>
      <c r="C6" s="1" t="str">
        <f>'Attribute table'!D$3</f>
        <v>Age</v>
      </c>
      <c r="D6" s="1">
        <v>1</v>
      </c>
      <c r="E6" s="24">
        <f t="shared" ref="E6:E24" si="0">D6/$D$26</f>
        <v>0.05</v>
      </c>
      <c r="F6" s="1">
        <f>MAX('Attribute table'!E6:E9)</f>
        <v>4</v>
      </c>
      <c r="G6" s="20" t="s">
        <v>6</v>
      </c>
      <c r="H6" s="21">
        <f>VLOOKUP(G6,'Attribute table'!D6:E9,2,FALSE)</f>
        <v>3</v>
      </c>
      <c r="I6" s="21">
        <f t="shared" ref="I6:I24" si="1">H6*D6</f>
        <v>3</v>
      </c>
    </row>
    <row r="7" spans="2:9" x14ac:dyDescent="0.25">
      <c r="B7">
        <v>3</v>
      </c>
      <c r="C7" s="1" t="str">
        <f>'Attribute table'!F$3</f>
        <v>Has been saving for (years)</v>
      </c>
      <c r="D7" s="1">
        <v>1</v>
      </c>
      <c r="E7" s="24">
        <f t="shared" si="0"/>
        <v>0.05</v>
      </c>
      <c r="F7" s="1">
        <f>MAX('Attribute table'!G6:G8)</f>
        <v>2</v>
      </c>
      <c r="G7" s="20" t="s">
        <v>9</v>
      </c>
      <c r="H7" s="21">
        <f>VLOOKUP(G7,'Attribute table'!F6:G8,2,FALSE)</f>
        <v>2</v>
      </c>
      <c r="I7" s="21">
        <f t="shared" si="1"/>
        <v>2</v>
      </c>
    </row>
    <row r="8" spans="2:9" x14ac:dyDescent="0.25">
      <c r="B8">
        <v>4</v>
      </c>
      <c r="C8" s="1" t="str">
        <f>'Attribute table'!H$3</f>
        <v>Deposits per month</v>
      </c>
      <c r="D8" s="1">
        <v>1</v>
      </c>
      <c r="E8" s="24">
        <f t="shared" si="0"/>
        <v>0.05</v>
      </c>
      <c r="F8" s="1">
        <f>MAX('Attribute table'!I6:I8)</f>
        <v>2</v>
      </c>
      <c r="G8" s="20" t="s">
        <v>12</v>
      </c>
      <c r="H8" s="21">
        <f>VLOOKUP(G8,'Attribute table'!H6:I8,2,FALSE)</f>
        <v>1</v>
      </c>
      <c r="I8" s="21">
        <f t="shared" si="1"/>
        <v>1</v>
      </c>
    </row>
    <row r="9" spans="2:9" x14ac:dyDescent="0.25">
      <c r="B9">
        <v>5</v>
      </c>
      <c r="C9" s="1" t="str">
        <f>'Attribute table'!J$3</f>
        <v>Withdrawals per month</v>
      </c>
      <c r="D9" s="1">
        <v>1</v>
      </c>
      <c r="E9" s="24">
        <f t="shared" si="0"/>
        <v>0.05</v>
      </c>
      <c r="F9" s="1">
        <f>MAX('Attribute table'!K6:K8)</f>
        <v>2</v>
      </c>
      <c r="G9" s="20" t="s">
        <v>14</v>
      </c>
      <c r="H9" s="21">
        <f>VLOOKUP(G9,'Attribute table'!J6:K8,2,FALSE)</f>
        <v>1</v>
      </c>
      <c r="I9" s="21">
        <f t="shared" si="1"/>
        <v>1</v>
      </c>
    </row>
    <row r="10" spans="2:9" ht="30" x14ac:dyDescent="0.25">
      <c r="B10">
        <v>6</v>
      </c>
      <c r="C10" s="1" t="str">
        <f>'Attribute table'!L$3</f>
        <v>Net change - savings balance (past 6 months)</v>
      </c>
      <c r="D10" s="1">
        <v>1</v>
      </c>
      <c r="E10" s="24">
        <f t="shared" si="0"/>
        <v>0.05</v>
      </c>
      <c r="F10" s="1">
        <f>MAX('Attribute table'!M6:M11)</f>
        <v>6</v>
      </c>
      <c r="G10" s="20" t="s">
        <v>16</v>
      </c>
      <c r="H10" s="21">
        <f>VLOOKUP(G10,'Attribute table'!L6:M11,2,FALSE)</f>
        <v>0</v>
      </c>
      <c r="I10" s="21">
        <f t="shared" si="1"/>
        <v>0</v>
      </c>
    </row>
    <row r="11" spans="2:9" x14ac:dyDescent="0.25">
      <c r="B11">
        <v>7</v>
      </c>
      <c r="C11" s="1" t="str">
        <f>'Attribute table'!N$3</f>
        <v>Current savings balance</v>
      </c>
      <c r="D11" s="1">
        <v>1</v>
      </c>
      <c r="E11" s="24">
        <f t="shared" si="0"/>
        <v>0.05</v>
      </c>
      <c r="F11" s="1">
        <f>MAX('Attribute table'!O6:O7)</f>
        <v>2</v>
      </c>
      <c r="G11" s="20" t="s">
        <v>69</v>
      </c>
      <c r="H11" s="21">
        <f>VLOOKUP(G11,'Attribute table'!N6:O7,2,FALSE)</f>
        <v>2</v>
      </c>
      <c r="I11" s="21">
        <f t="shared" si="1"/>
        <v>2</v>
      </c>
    </row>
    <row r="12" spans="2:9" ht="30" x14ac:dyDescent="0.25">
      <c r="B12">
        <v>8</v>
      </c>
      <c r="C12" s="1" t="str">
        <f>'Attribute table'!P$3</f>
        <v>Number of credit-bureau queries</v>
      </c>
      <c r="D12" s="1">
        <v>1</v>
      </c>
      <c r="E12" s="24">
        <f t="shared" si="0"/>
        <v>0.05</v>
      </c>
      <c r="F12" s="1">
        <f>MAX('Attribute table'!Q6:Q8)</f>
        <v>3</v>
      </c>
      <c r="G12" s="20" t="s">
        <v>20</v>
      </c>
      <c r="H12" s="21">
        <f>VLOOKUP(G12,'Attribute table'!P6:Q8,2,FALSE)</f>
        <v>3</v>
      </c>
      <c r="I12" s="21">
        <f t="shared" si="1"/>
        <v>3</v>
      </c>
    </row>
    <row r="13" spans="2:9" x14ac:dyDescent="0.25">
      <c r="B13">
        <v>9</v>
      </c>
      <c r="C13" s="1" t="str">
        <f>'Attribute table'!R$3</f>
        <v>Max days in arrears</v>
      </c>
      <c r="D13" s="1">
        <v>1</v>
      </c>
      <c r="E13" s="24">
        <f t="shared" si="0"/>
        <v>0.05</v>
      </c>
      <c r="F13" s="1">
        <f>MAX('Attribute table'!S6:S9)</f>
        <v>6</v>
      </c>
      <c r="G13" s="20" t="s">
        <v>23</v>
      </c>
      <c r="H13" s="21">
        <f>VLOOKUP(G13,'Attribute table'!R6:S9,2,FALSE)</f>
        <v>4</v>
      </c>
      <c r="I13" s="21">
        <f t="shared" si="1"/>
        <v>4</v>
      </c>
    </row>
    <row r="14" spans="2:9" x14ac:dyDescent="0.25">
      <c r="B14">
        <v>10</v>
      </c>
      <c r="C14" s="1" t="str">
        <f>'Attribute table'!T$3</f>
        <v>Client for (months)</v>
      </c>
      <c r="D14" s="1">
        <v>1</v>
      </c>
      <c r="E14" s="24">
        <f t="shared" si="0"/>
        <v>0.05</v>
      </c>
      <c r="F14" s="1">
        <f>MAX('Attribute table'!U6:U7)</f>
        <v>2</v>
      </c>
      <c r="G14" s="20" t="s">
        <v>25</v>
      </c>
      <c r="H14" s="21">
        <f>VLOOKUP(G14,'Attribute table'!T6:U7,2,FALSE)</f>
        <v>0</v>
      </c>
      <c r="I14" s="21">
        <f t="shared" si="1"/>
        <v>0</v>
      </c>
    </row>
    <row r="15" spans="2:9" ht="30" x14ac:dyDescent="0.25">
      <c r="B15">
        <v>11</v>
      </c>
      <c r="C15" s="1" t="str">
        <f>'Attribute table'!V$3</f>
        <v>Transactions per month (average)</v>
      </c>
      <c r="D15" s="1">
        <v>1</v>
      </c>
      <c r="E15" s="24">
        <f t="shared" si="0"/>
        <v>0.05</v>
      </c>
      <c r="F15" s="1">
        <f>MAX('Attribute table'!W6:W7)</f>
        <v>1</v>
      </c>
      <c r="G15" s="20" t="s">
        <v>87</v>
      </c>
      <c r="H15" s="21">
        <f>VLOOKUP(G15,'Attribute table'!V6:W7,2,FALSE)</f>
        <v>1</v>
      </c>
      <c r="I15" s="21">
        <f t="shared" si="1"/>
        <v>1</v>
      </c>
    </row>
    <row r="16" spans="2:9" x14ac:dyDescent="0.25">
      <c r="B16">
        <v>12</v>
      </c>
      <c r="C16" s="1" t="str">
        <f>'Attribute table'!X$3</f>
        <v>Subjective perception</v>
      </c>
      <c r="D16" s="1">
        <v>1</v>
      </c>
      <c r="E16" s="24">
        <f t="shared" si="0"/>
        <v>0.05</v>
      </c>
      <c r="F16" s="1">
        <f>MAX('Attribute table'!Y6:Y8)</f>
        <v>4</v>
      </c>
      <c r="G16" s="20" t="s">
        <v>27</v>
      </c>
      <c r="H16" s="21">
        <f>VLOOKUP(G16,'Attribute table'!X6:Y8,2,FALSE)</f>
        <v>2</v>
      </c>
      <c r="I16" s="21">
        <f t="shared" si="1"/>
        <v>2</v>
      </c>
    </row>
    <row r="17" spans="2:9" x14ac:dyDescent="0.25">
      <c r="B17">
        <v>13</v>
      </c>
      <c r="C17" s="1" t="str">
        <f>'Attribute table'!Z$3</f>
        <v>Express loans taken</v>
      </c>
      <c r="D17" s="1">
        <v>1</v>
      </c>
      <c r="E17" s="24">
        <f t="shared" si="0"/>
        <v>0.05</v>
      </c>
      <c r="F17" s="1">
        <f>MAX('Attribute table'!AA6:AA10)</f>
        <v>5</v>
      </c>
      <c r="G17" s="20" t="s">
        <v>30</v>
      </c>
      <c r="H17" s="21">
        <f>VLOOKUP(G17,'Attribute table'!Z6:AA10,2,FALSE)</f>
        <v>2</v>
      </c>
      <c r="I17" s="21">
        <f t="shared" si="1"/>
        <v>2</v>
      </c>
    </row>
    <row r="18" spans="2:9" ht="30" x14ac:dyDescent="0.25">
      <c r="B18">
        <v>14</v>
      </c>
      <c r="C18" s="1" t="str">
        <f>'Attribute table'!AB$3</f>
        <v>Days in arrears previous Express loan</v>
      </c>
      <c r="D18" s="1">
        <v>1</v>
      </c>
      <c r="E18" s="24">
        <f t="shared" si="0"/>
        <v>0.05</v>
      </c>
      <c r="F18" s="1">
        <f>MAX('Attribute table'!AE6:AE9)</f>
        <v>5</v>
      </c>
      <c r="G18" s="20" t="s">
        <v>29</v>
      </c>
      <c r="H18" s="21">
        <f>VLOOKUP(G18,'Attribute table'!AB6:AC11,2,FALSE)</f>
        <v>7</v>
      </c>
      <c r="I18" s="21">
        <f t="shared" si="1"/>
        <v>7</v>
      </c>
    </row>
    <row r="19" spans="2:9" ht="30" x14ac:dyDescent="0.25">
      <c r="B19">
        <v>15</v>
      </c>
      <c r="C19" s="1" t="str">
        <f>'Attribute table'!AD$3</f>
        <v>Days in arrears next-to-last Express loan</v>
      </c>
      <c r="D19" s="1">
        <v>1</v>
      </c>
      <c r="E19" s="24">
        <f t="shared" si="0"/>
        <v>0.05</v>
      </c>
      <c r="F19" s="1">
        <f>MAX('Attribute table'!AE6:AE9)</f>
        <v>5</v>
      </c>
      <c r="G19" s="20" t="s">
        <v>35</v>
      </c>
      <c r="H19" s="21">
        <f>VLOOKUP(G19,'Attribute table'!AD6:AE9,2,FALSE)</f>
        <v>2</v>
      </c>
      <c r="I19" s="21">
        <f t="shared" si="1"/>
        <v>2</v>
      </c>
    </row>
    <row r="20" spans="2:9" ht="30" x14ac:dyDescent="0.25">
      <c r="B20">
        <v>16</v>
      </c>
      <c r="C20" s="1" t="str">
        <f>'Attribute table'!AF$3</f>
        <v>Days in arrears second-to-last Express loan</v>
      </c>
      <c r="D20" s="1">
        <v>1</v>
      </c>
      <c r="E20" s="24">
        <f t="shared" si="0"/>
        <v>0.05</v>
      </c>
      <c r="F20" s="1">
        <f>MAX('Attribute table'!AG6:AG9)</f>
        <v>3</v>
      </c>
      <c r="G20" s="20" t="s">
        <v>44</v>
      </c>
      <c r="H20" s="21">
        <f>VLOOKUP(G20,'Attribute table'!AF6:AG9,2,FALSE)</f>
        <v>2</v>
      </c>
      <c r="I20" s="21">
        <f t="shared" si="1"/>
        <v>2</v>
      </c>
    </row>
    <row r="21" spans="2:9" x14ac:dyDescent="0.25">
      <c r="B21">
        <v>17</v>
      </c>
      <c r="C21" s="1" t="str">
        <f>'Attribute table'!AH$3</f>
        <v>Type of business</v>
      </c>
      <c r="D21" s="1">
        <v>1</v>
      </c>
      <c r="E21" s="24">
        <f t="shared" si="0"/>
        <v>0.05</v>
      </c>
      <c r="F21" s="1">
        <f>MAX('Attribute table'!AI6:AI10)</f>
        <v>4</v>
      </c>
      <c r="G21" s="20" t="s">
        <v>51</v>
      </c>
      <c r="H21" s="21">
        <f>VLOOKUP(G21,'Attribute table'!AH6:AI10,2,FALSE)</f>
        <v>0</v>
      </c>
      <c r="I21" s="21">
        <f t="shared" si="1"/>
        <v>0</v>
      </c>
    </row>
    <row r="22" spans="2:9" x14ac:dyDescent="0.25">
      <c r="B22">
        <v>18</v>
      </c>
      <c r="C22" s="1" t="str">
        <f>'Attribute table'!AJ$3</f>
        <v>Experience business (years)</v>
      </c>
      <c r="D22" s="1">
        <v>1</v>
      </c>
      <c r="E22" s="24">
        <f t="shared" si="0"/>
        <v>0.05</v>
      </c>
      <c r="F22" s="1">
        <f>MAX('Attribute table'!AK6:AK9)</f>
        <v>3</v>
      </c>
      <c r="G22" s="20" t="s">
        <v>52</v>
      </c>
      <c r="H22" s="21">
        <f>VLOOKUP(G22,'Attribute table'!AJ6:AK9,2,FALSE)</f>
        <v>1</v>
      </c>
      <c r="I22" s="21">
        <f t="shared" si="1"/>
        <v>1</v>
      </c>
    </row>
    <row r="23" spans="2:9" x14ac:dyDescent="0.25">
      <c r="B23">
        <v>19</v>
      </c>
      <c r="C23" s="1" t="str">
        <f>'Attribute table'!AL$3</f>
        <v>Marital status</v>
      </c>
      <c r="D23" s="1">
        <v>1</v>
      </c>
      <c r="E23" s="24">
        <f t="shared" si="0"/>
        <v>0.05</v>
      </c>
      <c r="F23" s="1">
        <f>MAX('Attribute table'!AM6:AM8)</f>
        <v>3</v>
      </c>
      <c r="G23" s="20" t="s">
        <v>57</v>
      </c>
      <c r="H23" s="21">
        <f>VLOOKUP(G23,'Attribute table'!AL6:AM8,2,FALSE)</f>
        <v>3</v>
      </c>
      <c r="I23" s="21">
        <f t="shared" si="1"/>
        <v>3</v>
      </c>
    </row>
    <row r="24" spans="2:9" x14ac:dyDescent="0.25">
      <c r="B24">
        <v>20</v>
      </c>
      <c r="C24" s="1" t="str">
        <f>'Attribute table'!AN$3</f>
        <v>Value of assets</v>
      </c>
      <c r="D24" s="1">
        <v>1</v>
      </c>
      <c r="E24" s="24">
        <f t="shared" si="0"/>
        <v>0.05</v>
      </c>
      <c r="F24" s="1">
        <f>MAX('Attribute table'!AO6:AO8)</f>
        <v>4</v>
      </c>
      <c r="G24" s="20" t="s">
        <v>60</v>
      </c>
      <c r="H24" s="21">
        <f>VLOOKUP(G24,'Attribute table'!AN6:AO8,2,FALSE)</f>
        <v>1</v>
      </c>
      <c r="I24" s="21">
        <f t="shared" si="1"/>
        <v>1</v>
      </c>
    </row>
    <row r="26" spans="2:9" x14ac:dyDescent="0.25">
      <c r="C26" s="1" t="s">
        <v>74</v>
      </c>
      <c r="D26" s="2">
        <f>SUM(D5:D24)</f>
        <v>20</v>
      </c>
      <c r="E26" s="2"/>
      <c r="F26" s="2">
        <f>SUM(F5:F24)</f>
        <v>68</v>
      </c>
      <c r="H26" s="25">
        <f>SUM(H5:H24)</f>
        <v>37</v>
      </c>
      <c r="I26" s="26">
        <f>SUM(I5:I24)*ROWS(D5:D24)/SUM(D5:D24)</f>
        <v>37</v>
      </c>
    </row>
    <row r="28" spans="2:9" x14ac:dyDescent="0.25">
      <c r="C28" s="4"/>
      <c r="D28" s="4"/>
      <c r="E28" s="4"/>
      <c r="F28" s="4"/>
    </row>
    <row r="30" spans="2:9" x14ac:dyDescent="0.25">
      <c r="C30" s="4"/>
      <c r="D30" s="4"/>
      <c r="E30" s="4"/>
      <c r="F30" s="4"/>
    </row>
    <row r="31" spans="2:9" x14ac:dyDescent="0.25">
      <c r="B31" s="22" t="s">
        <v>76</v>
      </c>
      <c r="C31" s="22"/>
      <c r="D31" s="22"/>
      <c r="E31" s="22"/>
      <c r="F31" s="22"/>
      <c r="G31" s="22"/>
      <c r="H31" s="22"/>
      <c r="I31" s="22"/>
    </row>
    <row r="32" spans="2:9" ht="30" x14ac:dyDescent="0.25">
      <c r="C32" s="23" t="s">
        <v>77</v>
      </c>
      <c r="G32" s="20" t="s">
        <v>93</v>
      </c>
    </row>
    <row r="33" spans="3:7" x14ac:dyDescent="0.25">
      <c r="C33" s="1" t="s">
        <v>79</v>
      </c>
      <c r="G33" s="20">
        <v>30</v>
      </c>
    </row>
    <row r="34" spans="3:7" x14ac:dyDescent="0.25">
      <c r="C34" s="1" t="s">
        <v>78</v>
      </c>
      <c r="G34" s="20">
        <f>IF(G32="Weightened score",I26,H26)</f>
        <v>37</v>
      </c>
    </row>
    <row r="35" spans="3:7" x14ac:dyDescent="0.25">
      <c r="C35" s="1" t="s">
        <v>76</v>
      </c>
      <c r="D35" s="4"/>
      <c r="E35" s="4"/>
      <c r="F35" s="4"/>
      <c r="G35" s="20" t="str">
        <f>IF(G32="Weightened score",IF((I26&lt;G33),"Not eligible","Eligible"),IF((H26&lt;G33),"Not eligible","Eligible"))</f>
        <v>Eligible</v>
      </c>
    </row>
    <row r="37" spans="3:7" x14ac:dyDescent="0.25">
      <c r="C37" s="4"/>
      <c r="D37" s="4"/>
      <c r="E37" s="4"/>
      <c r="F37" s="4"/>
    </row>
    <row r="39" spans="3:7" x14ac:dyDescent="0.25">
      <c r="C39" s="4"/>
      <c r="D39" s="4"/>
      <c r="E39" s="4"/>
      <c r="F39" s="4"/>
    </row>
    <row r="41" spans="3:7" x14ac:dyDescent="0.25">
      <c r="C41" s="4"/>
      <c r="D41" s="4"/>
      <c r="E41" s="4"/>
      <c r="F41" s="4"/>
    </row>
    <row r="43" spans="3:7" x14ac:dyDescent="0.25">
      <c r="C43" s="4"/>
      <c r="D43" s="4"/>
      <c r="E43" s="4"/>
      <c r="F43" s="4"/>
    </row>
  </sheetData>
  <dataValidations count="1">
    <dataValidation type="list" allowBlank="1" showInputMessage="1" showErrorMessage="1" sqref="G32" xr:uid="{00000000-0002-0000-0100-000000000000}">
      <formula1>$H$4:$I$4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100-000001000000}">
          <x14:formula1>
            <xm:f>'Attribute table'!$D$5:$D$9</xm:f>
          </x14:formula1>
          <xm:sqref>G6</xm:sqref>
        </x14:dataValidation>
        <x14:dataValidation type="list" allowBlank="1" showInputMessage="1" showErrorMessage="1" xr:uid="{00000000-0002-0000-0100-000002000000}">
          <x14:formula1>
            <xm:f>'Attribute table'!$F$5:$F$8</xm:f>
          </x14:formula1>
          <xm:sqref>G7</xm:sqref>
        </x14:dataValidation>
        <x14:dataValidation type="list" allowBlank="1" showInputMessage="1" showErrorMessage="1" xr:uid="{00000000-0002-0000-0100-000003000000}">
          <x14:formula1>
            <xm:f>'Attribute table'!$H$5:$H$8</xm:f>
          </x14:formula1>
          <xm:sqref>G8</xm:sqref>
        </x14:dataValidation>
        <x14:dataValidation type="list" allowBlank="1" showInputMessage="1" showErrorMessage="1" xr:uid="{00000000-0002-0000-0100-000004000000}">
          <x14:formula1>
            <xm:f>'Attribute table'!$J$5:$J$8</xm:f>
          </x14:formula1>
          <xm:sqref>G9</xm:sqref>
        </x14:dataValidation>
        <x14:dataValidation type="list" allowBlank="1" showInputMessage="1" showErrorMessage="1" xr:uid="{00000000-0002-0000-0100-000005000000}">
          <x14:formula1>
            <xm:f>'Attribute table'!$L$5:$L$11</xm:f>
          </x14:formula1>
          <xm:sqref>G10</xm:sqref>
        </x14:dataValidation>
        <x14:dataValidation type="list" allowBlank="1" showInputMessage="1" showErrorMessage="1" xr:uid="{00000000-0002-0000-0100-000006000000}">
          <x14:formula1>
            <xm:f>'Attribute table'!$N$5:$N$7</xm:f>
          </x14:formula1>
          <xm:sqref>G11</xm:sqref>
        </x14:dataValidation>
        <x14:dataValidation type="list" allowBlank="1" showInputMessage="1" showErrorMessage="1" xr:uid="{00000000-0002-0000-0100-000007000000}">
          <x14:formula1>
            <xm:f>'Attribute table'!$P$5:$P$8</xm:f>
          </x14:formula1>
          <xm:sqref>G12</xm:sqref>
        </x14:dataValidation>
        <x14:dataValidation type="list" allowBlank="1" showInputMessage="1" showErrorMessage="1" xr:uid="{00000000-0002-0000-0100-000008000000}">
          <x14:formula1>
            <xm:f>'Attribute table'!$R$5:$R$9</xm:f>
          </x14:formula1>
          <xm:sqref>G13</xm:sqref>
        </x14:dataValidation>
        <x14:dataValidation type="list" allowBlank="1" showInputMessage="1" showErrorMessage="1" xr:uid="{00000000-0002-0000-0100-000009000000}">
          <x14:formula1>
            <xm:f>'Attribute table'!$T$5:$T$7</xm:f>
          </x14:formula1>
          <xm:sqref>G14</xm:sqref>
        </x14:dataValidation>
        <x14:dataValidation type="list" allowBlank="1" showInputMessage="1" showErrorMessage="1" xr:uid="{00000000-0002-0000-0100-00000A000000}">
          <x14:formula1>
            <xm:f>'Attribute table'!$V$5:$V$7</xm:f>
          </x14:formula1>
          <xm:sqref>G15</xm:sqref>
        </x14:dataValidation>
        <x14:dataValidation type="list" allowBlank="1" showInputMessage="1" showErrorMessage="1" xr:uid="{00000000-0002-0000-0100-00000B000000}">
          <x14:formula1>
            <xm:f>'Attribute table'!$X$5:$X$8</xm:f>
          </x14:formula1>
          <xm:sqref>G16</xm:sqref>
        </x14:dataValidation>
        <x14:dataValidation type="list" allowBlank="1" showInputMessage="1" showErrorMessage="1" xr:uid="{00000000-0002-0000-0100-00000C000000}">
          <x14:formula1>
            <xm:f>'Attribute table'!$Z$5:$Z$10</xm:f>
          </x14:formula1>
          <xm:sqref>G17</xm:sqref>
        </x14:dataValidation>
        <x14:dataValidation type="list" allowBlank="1" showInputMessage="1" showErrorMessage="1" xr:uid="{00000000-0002-0000-0100-00000D000000}">
          <x14:formula1>
            <xm:f>'Attribute table'!$AD$5:$AD$9</xm:f>
          </x14:formula1>
          <xm:sqref>G19</xm:sqref>
        </x14:dataValidation>
        <x14:dataValidation type="list" allowBlank="1" showInputMessage="1" showErrorMessage="1" xr:uid="{00000000-0002-0000-0100-00000E000000}">
          <x14:formula1>
            <xm:f>'Attribute table'!$AF$5:$AF$9</xm:f>
          </x14:formula1>
          <xm:sqref>G20</xm:sqref>
        </x14:dataValidation>
        <x14:dataValidation type="list" allowBlank="1" showInputMessage="1" showErrorMessage="1" xr:uid="{00000000-0002-0000-0100-00000F000000}">
          <x14:formula1>
            <xm:f>'Attribute table'!$AH$5:$AH$10</xm:f>
          </x14:formula1>
          <xm:sqref>G21</xm:sqref>
        </x14:dataValidation>
        <x14:dataValidation type="list" allowBlank="1" showInputMessage="1" showErrorMessage="1" xr:uid="{00000000-0002-0000-0100-000010000000}">
          <x14:formula1>
            <xm:f>'Attribute table'!$AJ$5:$AJ$9</xm:f>
          </x14:formula1>
          <xm:sqref>G22</xm:sqref>
        </x14:dataValidation>
        <x14:dataValidation type="list" allowBlank="1" showInputMessage="1" showErrorMessage="1" xr:uid="{00000000-0002-0000-0100-000011000000}">
          <x14:formula1>
            <xm:f>'Attribute table'!$AN$5:$AN$8</xm:f>
          </x14:formula1>
          <xm:sqref>G24</xm:sqref>
        </x14:dataValidation>
        <x14:dataValidation type="list" allowBlank="1" showInputMessage="1" showErrorMessage="1" xr:uid="{00000000-0002-0000-0100-000012000000}">
          <x14:formula1>
            <xm:f>'Attribute table'!$B$5:$B$7</xm:f>
          </x14:formula1>
          <xm:sqref>G5</xm:sqref>
        </x14:dataValidation>
        <x14:dataValidation type="list" allowBlank="1" showInputMessage="1" showErrorMessage="1" xr:uid="{00000000-0002-0000-0100-000013000000}">
          <x14:formula1>
            <xm:f>'Attribute table'!$AL$5:$AL$7</xm:f>
          </x14:formula1>
          <xm:sqref>G23</xm:sqref>
        </x14:dataValidation>
        <x14:dataValidation type="list" allowBlank="1" showInputMessage="1" showErrorMessage="1" xr:uid="{00000000-0002-0000-0100-000014000000}">
          <x14:formula1>
            <xm:f>'Attribute table'!$AB$5:$AB$11</xm:f>
          </x14:formula1>
          <xm:sqref>G18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Attribute table</vt:lpstr>
      <vt:lpstr>Scoring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2020-03-09T14:22:56Z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f11d5946-ef42-4c6d-b9f6-772c323f0b87</vt:lpwstr>
  </property>
</Properties>
</file>