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CE90D2F0-5FB2-4AC5-8F1A-22C79C215F0E}" xr6:coauthVersionLast="47" xr6:coauthVersionMax="47" xr10:uidLastSave="{00000000-0000-0000-0000-000000000000}"/>
  <bookViews>
    <workbookView xWindow="-30840" yWindow="-1290" windowWidth="30960" windowHeight="16920" xr2:uid="{00000000-000D-0000-FFFF-FFFF00000000}"/>
  </bookViews>
  <sheets>
    <sheet name="Chi-SquaredTest" sheetId="2" r:id="rId1"/>
  </sheets>
  <definedNames>
    <definedName name="Activite" localSheetId="0">'Chi-SquaredTest'!#REF!</definedName>
    <definedName name="Activite">#REF!</definedName>
    <definedName name="Activité" localSheetId="0">'Chi-SquaredTest'!#REF!</definedName>
    <definedName name="Activité">#REF!</definedName>
    <definedName name="ActivitëMenu2" localSheetId="0">'Chi-SquaredTest'!#REF!</definedName>
    <definedName name="ActivitëMenu2">#REF!</definedName>
    <definedName name="Age" localSheetId="0">'Chi-SquaredTest'!#REF!</definedName>
    <definedName name="Age">#REF!</definedName>
    <definedName name="AgeMenu3" localSheetId="0">'Chi-SquaredTest'!#REF!</definedName>
    <definedName name="AgeMenu3">#REF!</definedName>
    <definedName name="Defaut" localSheetId="0">'Chi-SquaredTest'!#REF!</definedName>
    <definedName name="Defaut">#REF!</definedName>
    <definedName name="EtatCivilMenu4" localSheetId="0">'Chi-SquaredTest'!#REF!</definedName>
    <definedName name="EtatCivilMenu4">#REF!</definedName>
    <definedName name="HommeFemmeMenu1" localSheetId="0">'Chi-SquaredTest'!#REF!</definedName>
    <definedName name="HommeFemmeMenu1">#REF!</definedName>
    <definedName name="Marie" localSheetId="0">'Chi-SquaredTest'!#REF!</definedName>
    <definedName name="Marie">#REF!</definedName>
    <definedName name="Sex" localSheetId="0">'Chi-SquaredTest'!#REF!</definedName>
    <definedName name="Sex">#REF!</definedName>
  </definedNames>
  <calcPr calcId="191029" calcMode="manual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I77" i="2"/>
  <c r="I59" i="2"/>
  <c r="I15" i="2"/>
  <c r="I34" i="2"/>
  <c r="F3" i="2"/>
  <c r="I76" i="2"/>
  <c r="D24" i="2"/>
  <c r="E24" i="2"/>
  <c r="C24" i="2"/>
  <c r="D19" i="2"/>
  <c r="E19" i="2"/>
  <c r="C19" i="2"/>
  <c r="D12" i="2"/>
  <c r="E12" i="2"/>
  <c r="C12" i="2"/>
  <c r="D5" i="2"/>
  <c r="E5" i="2"/>
  <c r="C5" i="2"/>
  <c r="I58" i="2"/>
  <c r="I36" i="2"/>
  <c r="I14" i="2"/>
  <c r="F4" i="2"/>
  <c r="F16" i="2"/>
  <c r="C26" i="2"/>
  <c r="J65" i="2"/>
  <c r="J71" i="2"/>
  <c r="F17" i="2"/>
  <c r="F8" i="2"/>
  <c r="F9" i="2"/>
  <c r="F11" i="2"/>
  <c r="F24" i="2"/>
  <c r="F12" i="2"/>
  <c r="F23" i="2"/>
  <c r="F10" i="2"/>
  <c r="F18" i="2"/>
  <c r="F14" i="2"/>
  <c r="F21" i="2"/>
  <c r="F7" i="2"/>
  <c r="F19" i="2"/>
  <c r="F22" i="2"/>
  <c r="F15" i="2"/>
  <c r="J23" i="2"/>
  <c r="J31" i="2"/>
  <c r="I46" i="2"/>
  <c r="I54" i="2"/>
  <c r="J43" i="2"/>
  <c r="J51" i="2"/>
  <c r="J24" i="2"/>
  <c r="J32" i="2"/>
  <c r="I4" i="2"/>
  <c r="I45" i="2"/>
  <c r="J42" i="2"/>
  <c r="J50" i="2"/>
  <c r="J4" i="2"/>
  <c r="J9" i="2"/>
  <c r="I43" i="2"/>
  <c r="I44" i="2"/>
  <c r="I52" i="2"/>
  <c r="J45" i="2"/>
  <c r="J53" i="2"/>
  <c r="J44" i="2"/>
  <c r="J52" i="2"/>
  <c r="J64" i="2"/>
  <c r="J70" i="2"/>
  <c r="I42" i="2"/>
  <c r="I50" i="2"/>
  <c r="J20" i="2"/>
  <c r="J28" i="2"/>
  <c r="I64" i="2"/>
  <c r="I20" i="2" a="1"/>
  <c r="I20" i="2"/>
  <c r="I28" i="2"/>
  <c r="J5" i="2"/>
  <c r="J10" i="2"/>
  <c r="I66" i="2"/>
  <c r="J22" i="2"/>
  <c r="J30" i="2"/>
  <c r="J21" i="2"/>
  <c r="J29" i="2"/>
  <c r="I65" i="2"/>
  <c r="K65" i="2"/>
  <c r="I5" i="2"/>
  <c r="I10" i="2"/>
  <c r="J46" i="2"/>
  <c r="J54" i="2"/>
  <c r="J66" i="2"/>
  <c r="J72" i="2"/>
  <c r="I9" i="2"/>
  <c r="I72" i="2"/>
  <c r="K44" i="2"/>
  <c r="I53" i="2"/>
  <c r="K43" i="2"/>
  <c r="I51" i="2"/>
  <c r="F5" i="2"/>
  <c r="K42" i="2"/>
  <c r="K4" i="2"/>
  <c r="K45" i="2"/>
  <c r="K64" i="2"/>
  <c r="I47" i="2"/>
  <c r="J25" i="2"/>
  <c r="I71" i="2"/>
  <c r="I6" i="2"/>
  <c r="I31" i="2"/>
  <c r="J47" i="2"/>
  <c r="I67" i="2"/>
  <c r="K5" i="2"/>
  <c r="I29" i="2"/>
  <c r="I70" i="2"/>
  <c r="I74" i="2"/>
  <c r="K20" i="2"/>
  <c r="K66" i="2"/>
  <c r="K67" i="2"/>
  <c r="K24" i="2"/>
  <c r="K46" i="2"/>
  <c r="K47" i="2"/>
  <c r="I32" i="2"/>
  <c r="I25" i="2"/>
  <c r="K22" i="2"/>
  <c r="K23" i="2"/>
  <c r="J6" i="2"/>
  <c r="K21" i="2"/>
  <c r="I30" i="2"/>
  <c r="J67" i="2"/>
  <c r="I12" i="2"/>
  <c r="I56" i="2"/>
  <c r="K6" i="2"/>
  <c r="K2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<sst xmlns="http://schemas.openxmlformats.org/spreadsheetml/2006/main" count="141" uniqueCount="36">
  <si>
    <t>Age</t>
  </si>
  <si>
    <t xml:space="preserve"> </t>
  </si>
  <si>
    <t>Agriculture</t>
  </si>
  <si>
    <t>Commerce</t>
  </si>
  <si>
    <t>Male</t>
  </si>
  <si>
    <t>Female</t>
  </si>
  <si>
    <t>Totals</t>
  </si>
  <si>
    <t>Defaults</t>
  </si>
  <si>
    <t>Services</t>
  </si>
  <si>
    <t>Crafts</t>
  </si>
  <si>
    <t>Single</t>
  </si>
  <si>
    <t>Activity</t>
  </si>
  <si>
    <t>Under twenty</t>
  </si>
  <si>
    <t>Twenties</t>
  </si>
  <si>
    <t>Thirties</t>
  </si>
  <si>
    <t>Married w/o children</t>
  </si>
  <si>
    <t>Industry</t>
  </si>
  <si>
    <t>Fourties</t>
  </si>
  <si>
    <t>Over fifty</t>
  </si>
  <si>
    <t>Married with children</t>
  </si>
  <si>
    <t>Actual</t>
  </si>
  <si>
    <t>nDefaults</t>
  </si>
  <si>
    <t>H0 Defaults are distributed evenly</t>
  </si>
  <si>
    <t>Ha Defaults are not distributed evenly</t>
  </si>
  <si>
    <t>Chi-squared</t>
  </si>
  <si>
    <t>Expected</t>
  </si>
  <si>
    <t>Treshold</t>
  </si>
  <si>
    <t># DF</t>
  </si>
  <si>
    <t>Gender</t>
  </si>
  <si>
    <t>Family situation</t>
  </si>
  <si>
    <t>Probabilty of Default</t>
  </si>
  <si>
    <t>We accept the 0-Hypothesis and conclude that gender does not have a predictive value</t>
  </si>
  <si>
    <t>We reject the 0-Hypothesis and conclude that "Family situation" does have a predictive value</t>
  </si>
  <si>
    <t>We reject the 0-Hypothesis and conclude that "Activity" does have a predictive value</t>
  </si>
  <si>
    <t>Default % rounded</t>
  </si>
  <si>
    <t>Cut-off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</si>
</sst>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9" fontId="0" fillId="0" borderId="0" xfId="0" applyNumberFormat="1"/>
    <xf numFmtId="0" fontId="2" fillId="0" borderId="0" xfId="0" applyFont="1"/>
    <xf numFmtId="9" fontId="2" fillId="0" borderId="0" xfId="2" applyFont="1"/>
    <xf numFmtId="9" fontId="2" fillId="2" borderId="0" xfId="2" applyFont="1" applyFill="1"/>
    <xf numFmtId="9" fontId="2" fillId="3" borderId="0" xfId="2" applyFont="1" applyFill="1"/>
    <xf numFmtId="164" fontId="0" fillId="0" borderId="0" xfId="1" applyFont="1"/>
    <xf numFmtId="2" fontId="0" fillId="0" borderId="0" xfId="0" applyNumberFormat="1"/>
    <xf numFmtId="164" fontId="0" fillId="0" borderId="0" xfId="0" applyNumberFormat="1"/>
    <xf numFmtId="164" fontId="0" fillId="0" borderId="0" xfId="1" applyFont="1" applyAlignment="1">
      <alignment horizontal="right"/>
    </xf>
    <xf numFmtId="0" fontId="2" fillId="4" borderId="1" xfId="0" applyFont="1" applyFill="1" applyBorder="1"/>
    <xf numFmtId="9" fontId="2" fillId="4" borderId="2" xfId="2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EDD8-6F64-42F6-83C3-407C130EA155}">
  <dimension ref="A2:P78"/>
  <sheetViews>
    <sheetView tabSelected="1" zoomScaleNormal="100" workbookViewId="0">
      <selection activeCell="Q18" sqref="Q18"/>
    </sheetView>
  </sheetViews>
  <sheetFormatPr defaultColWidth="11.453125" defaultRowHeight="14.5" x14ac:dyDescent="0.35"/>
  <cols>
    <col min="2" max="2" width="19" bestFit="1" customWidth="1"/>
    <col min="4" max="5" width="11.453125" customWidth="1"/>
    <col min="6" max="6" width="11.453125" style="4" customWidth="1"/>
    <col min="8" max="8" width="19" bestFit="1" customWidth="1"/>
    <col min="9" max="9" width="9.6328125" bestFit="1" customWidth="1"/>
  </cols>
  <sheetData>
    <row r="2" spans="1:16" x14ac:dyDescent="0.35">
      <c r="A2" s="13" t="s">
        <v>20</v>
      </c>
      <c r="B2" s="3" t="s">
        <v>28</v>
      </c>
      <c r="C2" s="3" t="s">
        <v>6</v>
      </c>
      <c r="D2" s="3" t="s">
        <v>21</v>
      </c>
      <c r="E2" s="3" t="s">
        <v>7</v>
      </c>
      <c r="F2" s="4" t="s">
        <v>34</v>
      </c>
      <c r="H2" s="3" t="s">
        <v>28</v>
      </c>
      <c r="M2" s="3" t="s">
        <v>22</v>
      </c>
    </row>
    <row r="3" spans="1:16" x14ac:dyDescent="0.35">
      <c r="A3" s="14"/>
      <c r="B3" t="s">
        <v>4</v>
      </c>
      <c r="C3">
        <v>700</v>
      </c>
      <c r="D3">
        <v>661</v>
      </c>
      <c r="E3">
        <v>39</v>
      </c>
      <c r="F3" s="6">
        <f>E3/C3</f>
        <v>5.5714285714285716E-2</v>
      </c>
      <c r="H3" s="3" t="s">
        <v>25</v>
      </c>
      <c r="I3" s="3" t="s">
        <v>21</v>
      </c>
      <c r="J3" s="3" t="s">
        <v>7</v>
      </c>
      <c r="K3" s="3" t="s">
        <v>6</v>
      </c>
      <c r="M3" s="3" t="s">
        <v>23</v>
      </c>
    </row>
    <row r="4" spans="1:16" x14ac:dyDescent="0.35">
      <c r="A4" s="14"/>
      <c r="B4" t="s">
        <v>5</v>
      </c>
      <c r="C4">
        <v>300</v>
      </c>
      <c r="D4">
        <v>289</v>
      </c>
      <c r="E4">
        <v>11</v>
      </c>
      <c r="F4" s="5">
        <f>E4/C4</f>
        <v>3.6666666666666667E-2</v>
      </c>
      <c r="H4" t="s">
        <v>4</v>
      </c>
      <c r="I4" s="8">
        <f>C3*(1-$C$26)</f>
        <v>665</v>
      </c>
      <c r="J4" s="8">
        <f>C3*$C$26</f>
        <v>35</v>
      </c>
      <c r="K4" s="8">
        <f>SUM(I4:J4)</f>
        <v>700</v>
      </c>
    </row>
    <row r="5" spans="1:16" x14ac:dyDescent="0.35">
      <c r="A5" s="14" t="s">
        <v>1</v>
      </c>
      <c r="C5">
        <f>SUM(C3:C4)</f>
        <v>1000</v>
      </c>
      <c r="D5">
        <f t="shared" ref="D5:E5" si="0">SUM(D3:D4)</f>
        <v>950</v>
      </c>
      <c r="E5">
        <f t="shared" si="0"/>
        <v>50</v>
      </c>
      <c r="F5" s="4">
        <f>E5/C5</f>
        <v>0.05</v>
      </c>
      <c r="H5" t="s">
        <v>5</v>
      </c>
      <c r="I5" s="8">
        <f>C4*(1-$C$26)</f>
        <v>285</v>
      </c>
      <c r="J5" s="8">
        <f>C4*$C$26</f>
        <v>15</v>
      </c>
      <c r="K5" s="8">
        <f t="shared" ref="K5:K6" si="1">SUM(I5:J5)</f>
        <v>300</v>
      </c>
    </row>
    <row r="6" spans="1:16" x14ac:dyDescent="0.35">
      <c r="A6" s="13" t="s">
        <v>20</v>
      </c>
      <c r="B6" s="3" t="s">
        <v>11</v>
      </c>
      <c r="C6" s="3" t="s">
        <v>6</v>
      </c>
      <c r="D6" s="3" t="s">
        <v>21</v>
      </c>
      <c r="E6" s="3" t="s">
        <v>7</v>
      </c>
      <c r="F6" s="4" t="s">
        <v>34</v>
      </c>
      <c r="I6" s="8">
        <f t="shared" ref="I6:J6" si="2">SUM(I4:I5)</f>
        <v>950</v>
      </c>
      <c r="J6" s="8">
        <f t="shared" si="2"/>
        <v>50</v>
      </c>
      <c r="K6" s="8">
        <f t="shared" si="1"/>
        <v>1000</v>
      </c>
    </row>
    <row r="7" spans="1:16" x14ac:dyDescent="0.35">
      <c r="A7" s="14"/>
      <c r="B7" t="s">
        <v>2</v>
      </c>
      <c r="C7">
        <v>182</v>
      </c>
      <c r="D7">
        <v>178</v>
      </c>
      <c r="E7">
        <v>4</v>
      </c>
      <c r="F7" s="5">
        <f>E7/C7</f>
        <v>2.197802197802198E-2</v>
      </c>
      <c r="H7" s="3"/>
      <c r="I7" t="s">
        <v>1</v>
      </c>
      <c r="J7" t="s">
        <v>1</v>
      </c>
      <c r="K7" t="s">
        <v>1</v>
      </c>
    </row>
    <row r="8" spans="1:16" x14ac:dyDescent="0.35">
      <c r="A8" s="14"/>
      <c r="B8" t="s">
        <v>3</v>
      </c>
      <c r="C8">
        <v>173</v>
      </c>
      <c r="D8">
        <v>149</v>
      </c>
      <c r="E8">
        <v>24</v>
      </c>
      <c r="F8" s="6">
        <f t="shared" ref="F8:F24" si="3">E8/C8</f>
        <v>0.13872832369942195</v>
      </c>
      <c r="H8" s="3" t="s">
        <v>24</v>
      </c>
      <c r="I8" s="3" t="s">
        <v>21</v>
      </c>
      <c r="J8" s="3" t="s">
        <v>7</v>
      </c>
    </row>
    <row r="9" spans="1:16" x14ac:dyDescent="0.35">
      <c r="A9" s="14"/>
      <c r="B9" t="s">
        <v>16</v>
      </c>
      <c r="C9">
        <v>88</v>
      </c>
      <c r="D9">
        <v>78</v>
      </c>
      <c r="E9">
        <v>10</v>
      </c>
      <c r="F9" s="6">
        <f t="shared" si="3"/>
        <v>0.11363636363636363</v>
      </c>
      <c r="H9" t="s">
        <v>4</v>
      </c>
      <c r="I9" s="7">
        <f>(D3-I4)^2/I4</f>
        <v>2.4060150375939851E-2</v>
      </c>
      <c r="J9" s="7">
        <f>(E3-J4)^2/J4</f>
        <v>0.45714285714285713</v>
      </c>
    </row>
    <row r="10" spans="1:16" x14ac:dyDescent="0.35">
      <c r="A10" s="14"/>
      <c r="B10" t="s">
        <v>8</v>
      </c>
      <c r="C10">
        <v>269</v>
      </c>
      <c r="D10">
        <v>264</v>
      </c>
      <c r="E10">
        <v>5</v>
      </c>
      <c r="F10" s="5">
        <f t="shared" si="3"/>
        <v>1.858736059479554E-2</v>
      </c>
      <c r="H10" t="s">
        <v>5</v>
      </c>
      <c r="I10" s="7">
        <f>(D4-I5)^2/I5</f>
        <v>5.6140350877192984E-2</v>
      </c>
      <c r="J10" s="7">
        <f>(E4-J5)^2/J5</f>
        <v>1.0666666666666667</v>
      </c>
    </row>
    <row r="11" spans="1:16" x14ac:dyDescent="0.35">
      <c r="A11" s="14"/>
      <c r="B11" t="s">
        <v>9</v>
      </c>
      <c r="C11">
        <v>288</v>
      </c>
      <c r="D11">
        <v>281</v>
      </c>
      <c r="E11">
        <v>7</v>
      </c>
      <c r="F11" s="5">
        <f t="shared" si="3"/>
        <v>2.4305555555555556E-2</v>
      </c>
      <c r="I11" t="s">
        <v>1</v>
      </c>
      <c r="J11" t="s">
        <v>1</v>
      </c>
      <c r="K11" t="s">
        <v>1</v>
      </c>
    </row>
    <row r="12" spans="1:16" x14ac:dyDescent="0.35">
      <c r="A12" s="14"/>
      <c r="C12">
        <f>SUM(C7:C11)</f>
        <v>1000</v>
      </c>
      <c r="D12">
        <f t="shared" ref="D12:E12" si="4">SUM(D7:D11)</f>
        <v>950</v>
      </c>
      <c r="E12">
        <f t="shared" si="4"/>
        <v>50</v>
      </c>
      <c r="F12" s="4">
        <f t="shared" si="3"/>
        <v>0.05</v>
      </c>
      <c r="H12" s="3" t="s">
        <v>24</v>
      </c>
      <c r="I12" s="9">
        <f>SUM(I9:J10)</f>
        <v>1.6040100250626566</v>
      </c>
    </row>
    <row r="13" spans="1:16" x14ac:dyDescent="0.35">
      <c r="A13" s="13" t="s">
        <v>20</v>
      </c>
      <c r="B13" s="3" t="s">
        <v>0</v>
      </c>
      <c r="C13" s="3" t="s">
        <v>6</v>
      </c>
      <c r="D13" s="3" t="s">
        <v>21</v>
      </c>
      <c r="E13" s="3" t="s">
        <v>7</v>
      </c>
      <c r="F13" s="4" t="s">
        <v>34</v>
      </c>
      <c r="H13" s="3" t="s">
        <v>26</v>
      </c>
      <c r="I13" s="16">
        <v>0.95</v>
      </c>
      <c r="P13" t="s">
        <v>1</v>
      </c>
    </row>
    <row r="14" spans="1:16" x14ac:dyDescent="0.35">
      <c r="A14" s="14"/>
      <c r="B14" s="1" t="s">
        <v>12</v>
      </c>
      <c r="C14">
        <v>171</v>
      </c>
      <c r="D14">
        <v>138</v>
      </c>
      <c r="E14">
        <v>33</v>
      </c>
      <c r="F14" s="6">
        <f t="shared" si="3"/>
        <v>0.19298245614035087</v>
      </c>
      <c r="H14" s="3" t="s">
        <v>27</v>
      </c>
      <c r="I14">
        <f>(2-1)*(2-1)</f>
        <v>1</v>
      </c>
    </row>
    <row r="15" spans="1:16" x14ac:dyDescent="0.35">
      <c r="A15" s="14"/>
      <c r="B15" s="1" t="s">
        <v>13</v>
      </c>
      <c r="C15">
        <v>240</v>
      </c>
      <c r="D15">
        <v>236</v>
      </c>
      <c r="E15">
        <v>4</v>
      </c>
      <c r="F15" s="5">
        <f t="shared" si="3"/>
        <v>1.6666666666666666E-2</v>
      </c>
      <c r="H15" s="3" t="s">
        <v>35</v>
      </c>
      <c r="I15" s="7">
        <f>_xlfn.CHISQ.INV(I13,I14)</f>
        <v>3.8414588206941236</v>
      </c>
    </row>
    <row r="16" spans="1:16" x14ac:dyDescent="0.35">
      <c r="A16" s="14"/>
      <c r="B16" t="s">
        <v>14</v>
      </c>
      <c r="C16">
        <v>251</v>
      </c>
      <c r="D16">
        <v>247</v>
      </c>
      <c r="E16">
        <v>4</v>
      </c>
      <c r="F16" s="5">
        <f t="shared" si="3"/>
        <v>1.5936254980079681E-2</v>
      </c>
      <c r="H16" s="3" t="s">
        <v>31</v>
      </c>
    </row>
    <row r="17" spans="1:15" x14ac:dyDescent="0.35">
      <c r="A17" s="14"/>
      <c r="B17" t="s">
        <v>17</v>
      </c>
      <c r="C17">
        <v>191</v>
      </c>
      <c r="D17">
        <v>187</v>
      </c>
      <c r="E17">
        <v>4</v>
      </c>
      <c r="F17" s="5">
        <f t="shared" si="3"/>
        <v>2.0942408376963352E-2</v>
      </c>
      <c r="H17" s="3"/>
    </row>
    <row r="18" spans="1:15" x14ac:dyDescent="0.35">
      <c r="A18" s="14"/>
      <c r="B18" t="s">
        <v>18</v>
      </c>
      <c r="C18">
        <v>147</v>
      </c>
      <c r="D18">
        <v>142</v>
      </c>
      <c r="E18">
        <v>5</v>
      </c>
      <c r="F18" s="5">
        <f t="shared" si="3"/>
        <v>3.4013605442176874E-2</v>
      </c>
      <c r="H18" s="3" t="s">
        <v>11</v>
      </c>
    </row>
    <row r="19" spans="1:15" x14ac:dyDescent="0.35">
      <c r="A19" s="14"/>
      <c r="C19">
        <f>SUM(C14:C18)</f>
        <v>1000</v>
      </c>
      <c r="D19">
        <f t="shared" ref="D19:E19" si="5">SUM(D14:D18)</f>
        <v>950</v>
      </c>
      <c r="E19">
        <f t="shared" si="5"/>
        <v>50</v>
      </c>
      <c r="F19" s="4">
        <f t="shared" si="3"/>
        <v>0.05</v>
      </c>
      <c r="H19" s="3" t="s">
        <v>25</v>
      </c>
      <c r="I19" s="3" t="s">
        <v>21</v>
      </c>
      <c r="J19" s="3" t="s">
        <v>7</v>
      </c>
      <c r="K19" s="3" t="s">
        <v>6</v>
      </c>
      <c r="O19" t="s">
        <v>1</v>
      </c>
    </row>
    <row r="20" spans="1:15" x14ac:dyDescent="0.35">
      <c r="A20" s="13" t="s">
        <v>20</v>
      </c>
      <c r="B20" s="3" t="s">
        <v>29</v>
      </c>
      <c r="C20" s="3" t="s">
        <v>6</v>
      </c>
      <c r="D20" s="3" t="s">
        <v>21</v>
      </c>
      <c r="E20" s="3" t="s">
        <v>7</v>
      </c>
      <c r="F20" s="4" t="s">
        <v>34</v>
      </c>
      <c r="H20" t="s">
        <v>2</v>
      </c>
      <c r="I20" s="10" cm="1">
        <f t="array" ref="I20:I24">(1-$C$26)*C7:C11</f>
        <v>172.9</v>
      </c>
      <c r="J20" s="10">
        <f>$C$26*C7</f>
        <v>9.1</v>
      </c>
      <c r="K20" s="9">
        <f>SUM(I20:J20)</f>
        <v>182</v>
      </c>
    </row>
    <row r="21" spans="1:15" x14ac:dyDescent="0.35">
      <c r="A21" s="14"/>
      <c r="B21" t="s">
        <v>10</v>
      </c>
      <c r="C21">
        <v>147</v>
      </c>
      <c r="D21">
        <v>123</v>
      </c>
      <c r="E21">
        <v>24</v>
      </c>
      <c r="F21" s="6">
        <f t="shared" si="3"/>
        <v>0.16326530612244897</v>
      </c>
      <c r="H21" t="s">
        <v>3</v>
      </c>
      <c r="I21" s="10">
        <v>164.35</v>
      </c>
      <c r="J21" s="10">
        <f>$C$26*C8</f>
        <v>8.65</v>
      </c>
      <c r="K21" s="9">
        <f t="shared" ref="K21:K24" si="6">SUM(I21:J21)</f>
        <v>173</v>
      </c>
      <c r="O21" s="15" t="s">
        <v>1</v>
      </c>
    </row>
    <row r="22" spans="1:15" x14ac:dyDescent="0.35">
      <c r="A22" s="14"/>
      <c r="B22" t="s">
        <v>15</v>
      </c>
      <c r="C22">
        <v>122</v>
      </c>
      <c r="D22">
        <v>111</v>
      </c>
      <c r="E22">
        <v>11</v>
      </c>
      <c r="F22" s="6">
        <f t="shared" si="3"/>
        <v>9.0163934426229511E-2</v>
      </c>
      <c r="H22" t="s">
        <v>16</v>
      </c>
      <c r="I22" s="10">
        <v>83.6</v>
      </c>
      <c r="J22" s="10">
        <f>$C$26*C9</f>
        <v>4.4000000000000004</v>
      </c>
      <c r="K22" s="9">
        <f t="shared" si="6"/>
        <v>88</v>
      </c>
    </row>
    <row r="23" spans="1:15" x14ac:dyDescent="0.35">
      <c r="A23" s="14"/>
      <c r="B23" t="s">
        <v>19</v>
      </c>
      <c r="C23">
        <v>731</v>
      </c>
      <c r="D23">
        <v>716</v>
      </c>
      <c r="E23">
        <v>15</v>
      </c>
      <c r="F23" s="5">
        <f t="shared" si="3"/>
        <v>2.0519835841313269E-2</v>
      </c>
      <c r="H23" t="s">
        <v>8</v>
      </c>
      <c r="I23" s="10">
        <v>255.54999999999998</v>
      </c>
      <c r="J23" s="10">
        <f>$C$26*C10</f>
        <v>13.450000000000001</v>
      </c>
      <c r="K23" s="9">
        <f t="shared" si="6"/>
        <v>269</v>
      </c>
    </row>
    <row r="24" spans="1:15" x14ac:dyDescent="0.35">
      <c r="A24" s="14"/>
      <c r="C24">
        <f>SUM(C21:C23)</f>
        <v>1000</v>
      </c>
      <c r="D24">
        <f t="shared" ref="D24:E24" si="7">SUM(D21:D23)</f>
        <v>950</v>
      </c>
      <c r="E24">
        <f t="shared" si="7"/>
        <v>50</v>
      </c>
      <c r="F24" s="4">
        <f t="shared" si="3"/>
        <v>0.05</v>
      </c>
      <c r="H24" t="s">
        <v>9</v>
      </c>
      <c r="I24" s="10">
        <v>273.59999999999997</v>
      </c>
      <c r="J24" s="10">
        <f>$C$26*C11</f>
        <v>14.4</v>
      </c>
      <c r="K24" s="9">
        <f t="shared" si="6"/>
        <v>287.99999999999994</v>
      </c>
    </row>
    <row r="25" spans="1:15" ht="15" thickBot="1" x14ac:dyDescent="0.4">
      <c r="A25" s="14"/>
      <c r="C25" t="s">
        <v>1</v>
      </c>
      <c r="D25" t="s">
        <v>1</v>
      </c>
      <c r="E25" t="s">
        <v>1</v>
      </c>
      <c r="I25" s="9">
        <f>SUM(_xlfn.ANCHORARRAY(I20))</f>
        <v>950</v>
      </c>
      <c r="J25" s="9">
        <f>SUM(J20:J24)</f>
        <v>50</v>
      </c>
      <c r="K25" s="9">
        <f>SUM(K20:K24)</f>
        <v>1000</v>
      </c>
    </row>
    <row r="26" spans="1:15" ht="15" thickBot="1" x14ac:dyDescent="0.4">
      <c r="A26" s="14"/>
      <c r="B26" s="11" t="s">
        <v>30</v>
      </c>
      <c r="C26" s="12">
        <f>E5/C5</f>
        <v>0.05</v>
      </c>
    </row>
    <row r="27" spans="1:15" x14ac:dyDescent="0.35">
      <c r="H27" s="3" t="s">
        <v>24</v>
      </c>
      <c r="I27" s="3" t="s">
        <v>21</v>
      </c>
      <c r="J27" s="3" t="s">
        <v>7</v>
      </c>
    </row>
    <row r="28" spans="1:15" x14ac:dyDescent="0.35">
      <c r="H28" t="s">
        <v>2</v>
      </c>
      <c r="I28" s="7">
        <f>(D7-I20)^2/I20</f>
        <v>0.15043377674956587</v>
      </c>
      <c r="J28" s="7">
        <f>(E7-J20)^2/J20</f>
        <v>2.8582417582417583</v>
      </c>
    </row>
    <row r="29" spans="1:15" x14ac:dyDescent="0.35">
      <c r="H29" t="s">
        <v>3</v>
      </c>
      <c r="I29" s="7">
        <f t="shared" ref="I29:I32" si="8">(D8-I21)^2/I21</f>
        <v>1.4336629145117119</v>
      </c>
      <c r="J29" s="7">
        <f t="shared" ref="J29:J32" si="9">(E8-J21)^2/J21</f>
        <v>27.239595375722544</v>
      </c>
    </row>
    <row r="30" spans="1:15" x14ac:dyDescent="0.35">
      <c r="H30" t="s">
        <v>16</v>
      </c>
      <c r="I30" s="7">
        <f t="shared" si="8"/>
        <v>0.37511961722487963</v>
      </c>
      <c r="J30" s="7">
        <f t="shared" si="9"/>
        <v>7.1272727272727261</v>
      </c>
    </row>
    <row r="31" spans="1:15" x14ac:dyDescent="0.35">
      <c r="H31" t="s">
        <v>8</v>
      </c>
      <c r="I31" s="7">
        <f t="shared" si="8"/>
        <v>0.27940716102524082</v>
      </c>
      <c r="J31" s="7">
        <f t="shared" si="9"/>
        <v>5.3087360594795552</v>
      </c>
    </row>
    <row r="32" spans="1:15" x14ac:dyDescent="0.35">
      <c r="H32" t="s">
        <v>9</v>
      </c>
      <c r="I32" s="7">
        <f t="shared" si="8"/>
        <v>0.20014619883041121</v>
      </c>
      <c r="J32" s="7">
        <f t="shared" si="9"/>
        <v>3.802777777777778</v>
      </c>
    </row>
    <row r="34" spans="8:11" x14ac:dyDescent="0.35">
      <c r="H34" s="3" t="s">
        <v>24</v>
      </c>
      <c r="I34" s="9">
        <f>SUM(I28:J32)</f>
        <v>48.77539336683617</v>
      </c>
    </row>
    <row r="35" spans="8:11" x14ac:dyDescent="0.35">
      <c r="H35" s="3" t="s">
        <v>26</v>
      </c>
      <c r="I35" s="2">
        <v>0.95</v>
      </c>
      <c r="K35" t="s">
        <v>1</v>
      </c>
    </row>
    <row r="36" spans="8:11" x14ac:dyDescent="0.35">
      <c r="H36" s="3" t="s">
        <v>27</v>
      </c>
      <c r="I36">
        <f>(5-1)*(2-1)</f>
        <v>4</v>
      </c>
      <c r="K36" s="8" t="s">
        <v>1</v>
      </c>
    </row>
    <row r="37" spans="8:11" x14ac:dyDescent="0.35">
      <c r="H37" s="3" t="s">
        <v>35</v>
      </c>
      <c r="I37" s="7">
        <f>_xlfn.CHISQ.INV(I35,I36)</f>
        <v>9.4877290367811575</v>
      </c>
      <c r="J37" t="s">
        <v>1</v>
      </c>
    </row>
    <row r="38" spans="8:11" x14ac:dyDescent="0.35">
      <c r="H38" s="3" t="s">
        <v>33</v>
      </c>
    </row>
    <row r="40" spans="8:11" x14ac:dyDescent="0.35">
      <c r="H40" s="3" t="s">
        <v>0</v>
      </c>
    </row>
    <row r="41" spans="8:11" x14ac:dyDescent="0.35">
      <c r="H41" s="3" t="s">
        <v>25</v>
      </c>
      <c r="I41" s="3" t="s">
        <v>21</v>
      </c>
      <c r="J41" s="3" t="s">
        <v>7</v>
      </c>
      <c r="K41" s="3" t="s">
        <v>6</v>
      </c>
    </row>
    <row r="42" spans="8:11" x14ac:dyDescent="0.35">
      <c r="H42" s="1" t="s">
        <v>12</v>
      </c>
      <c r="I42">
        <f>(1-$C$26)*C14</f>
        <v>162.44999999999999</v>
      </c>
      <c r="J42">
        <f>$C$26*C14</f>
        <v>8.5500000000000007</v>
      </c>
      <c r="K42">
        <f>SUM(I42:J42)</f>
        <v>171</v>
      </c>
    </row>
    <row r="43" spans="8:11" x14ac:dyDescent="0.35">
      <c r="H43" s="1" t="s">
        <v>13</v>
      </c>
      <c r="I43">
        <f>(1-$C$26)*C15</f>
        <v>228</v>
      </c>
      <c r="J43">
        <f>$C$26*C15</f>
        <v>12</v>
      </c>
      <c r="K43">
        <f t="shared" ref="K43:K46" si="10">SUM(I43:J43)</f>
        <v>240</v>
      </c>
    </row>
    <row r="44" spans="8:11" x14ac:dyDescent="0.35">
      <c r="H44" t="s">
        <v>14</v>
      </c>
      <c r="I44">
        <f>(1-$C$26)*C16</f>
        <v>238.45</v>
      </c>
      <c r="J44">
        <f>$C$26*C16</f>
        <v>12.55</v>
      </c>
      <c r="K44">
        <f t="shared" si="10"/>
        <v>251</v>
      </c>
    </row>
    <row r="45" spans="8:11" x14ac:dyDescent="0.35">
      <c r="H45" t="s">
        <v>17</v>
      </c>
      <c r="I45">
        <f>(1-$C$26)*C17</f>
        <v>181.45</v>
      </c>
      <c r="J45">
        <f>$C$26*C17</f>
        <v>9.5500000000000007</v>
      </c>
      <c r="K45">
        <f t="shared" si="10"/>
        <v>191</v>
      </c>
    </row>
    <row r="46" spans="8:11" x14ac:dyDescent="0.35">
      <c r="H46" t="s">
        <v>18</v>
      </c>
      <c r="I46">
        <f>(1-$C$26)*C18</f>
        <v>139.65</v>
      </c>
      <c r="J46">
        <f>$C$26*C18</f>
        <v>7.3500000000000005</v>
      </c>
      <c r="K46">
        <f t="shared" si="10"/>
        <v>147</v>
      </c>
    </row>
    <row r="47" spans="8:11" x14ac:dyDescent="0.35">
      <c r="I47">
        <f>SUM(I42:I46)</f>
        <v>949.99999999999989</v>
      </c>
      <c r="J47">
        <f t="shared" ref="J47:K47" si="11">SUM(J42:J46)</f>
        <v>50.000000000000007</v>
      </c>
      <c r="K47">
        <f t="shared" si="11"/>
        <v>1000</v>
      </c>
    </row>
    <row r="49" spans="8:11" x14ac:dyDescent="0.35">
      <c r="H49" s="3" t="s">
        <v>24</v>
      </c>
      <c r="I49" s="3" t="s">
        <v>21</v>
      </c>
      <c r="J49" s="3" t="s">
        <v>7</v>
      </c>
    </row>
    <row r="50" spans="8:11" x14ac:dyDescent="0.35">
      <c r="H50" s="1" t="s">
        <v>12</v>
      </c>
      <c r="I50" s="7">
        <f>(D14-I42)^2/I42</f>
        <v>3.6799168975069221</v>
      </c>
      <c r="J50" s="7">
        <f>(E14-J42)^2/J42</f>
        <v>69.918421052631572</v>
      </c>
    </row>
    <row r="51" spans="8:11" x14ac:dyDescent="0.35">
      <c r="H51" s="1" t="s">
        <v>13</v>
      </c>
      <c r="I51" s="7">
        <f t="shared" ref="I51:I54" si="12">(D15-I43)^2/I43</f>
        <v>0.2807017543859649</v>
      </c>
      <c r="J51" s="7">
        <f t="shared" ref="J51:J54" si="13">(E15-J43)^2/J43</f>
        <v>5.333333333333333</v>
      </c>
    </row>
    <row r="52" spans="8:11" x14ac:dyDescent="0.35">
      <c r="H52" t="s">
        <v>14</v>
      </c>
      <c r="I52" s="7">
        <f t="shared" si="12"/>
        <v>0.30657370517928367</v>
      </c>
      <c r="J52" s="7">
        <f t="shared" si="13"/>
        <v>5.824900398406375</v>
      </c>
    </row>
    <row r="53" spans="8:11" x14ac:dyDescent="0.35">
      <c r="H53" t="s">
        <v>17</v>
      </c>
      <c r="I53" s="7">
        <f t="shared" si="12"/>
        <v>0.16975750895563588</v>
      </c>
      <c r="J53" s="7">
        <f t="shared" si="13"/>
        <v>3.2253926701570688</v>
      </c>
    </row>
    <row r="54" spans="8:11" x14ac:dyDescent="0.35">
      <c r="H54" t="s">
        <v>18</v>
      </c>
      <c r="I54" s="7">
        <f t="shared" si="12"/>
        <v>3.9545291800930707E-2</v>
      </c>
      <c r="J54" s="7">
        <f t="shared" si="13"/>
        <v>0.75136054421768739</v>
      </c>
    </row>
    <row r="56" spans="8:11" x14ac:dyDescent="0.35">
      <c r="H56" s="3" t="s">
        <v>24</v>
      </c>
      <c r="I56" s="9">
        <f>SUM(I50:J54)</f>
        <v>89.529903156574775</v>
      </c>
    </row>
    <row r="57" spans="8:11" x14ac:dyDescent="0.35">
      <c r="H57" s="3" t="s">
        <v>26</v>
      </c>
      <c r="I57" s="2">
        <v>0.95</v>
      </c>
    </row>
    <row r="58" spans="8:11" x14ac:dyDescent="0.35">
      <c r="H58" s="3" t="s">
        <v>27</v>
      </c>
      <c r="I58">
        <f>(5-1)*(2-1)</f>
        <v>4</v>
      </c>
    </row>
    <row r="59" spans="8:11" x14ac:dyDescent="0.35">
      <c r="H59" s="3" t="s">
        <v>35</v>
      </c>
      <c r="I59" s="7">
        <f>_xlfn.CHISQ.INV(I57,I58)</f>
        <v>9.4877290367811575</v>
      </c>
    </row>
    <row r="60" spans="8:11" x14ac:dyDescent="0.35">
      <c r="H60" s="3" t="s">
        <v>33</v>
      </c>
    </row>
    <row r="62" spans="8:11" x14ac:dyDescent="0.35">
      <c r="H62" s="3" t="s">
        <v>29</v>
      </c>
    </row>
    <row r="63" spans="8:11" x14ac:dyDescent="0.35">
      <c r="H63" s="3" t="s">
        <v>25</v>
      </c>
      <c r="I63" s="3" t="s">
        <v>21</v>
      </c>
      <c r="J63" s="3" t="s">
        <v>7</v>
      </c>
      <c r="K63" s="3" t="s">
        <v>6</v>
      </c>
    </row>
    <row r="64" spans="8:11" x14ac:dyDescent="0.35">
      <c r="H64" t="s">
        <v>10</v>
      </c>
      <c r="I64" s="7">
        <f>(1-$C$26)*C21</f>
        <v>139.65</v>
      </c>
      <c r="J64" s="7">
        <f>($C$26*C21)</f>
        <v>7.3500000000000005</v>
      </c>
      <c r="K64">
        <f>SUM(I64:J64)</f>
        <v>147</v>
      </c>
    </row>
    <row r="65" spans="8:11" x14ac:dyDescent="0.35">
      <c r="H65" t="s">
        <v>15</v>
      </c>
      <c r="I65" s="7">
        <f t="shared" ref="I65:I66" si="14">(1-$C$26)*C22</f>
        <v>115.89999999999999</v>
      </c>
      <c r="J65" s="7">
        <f t="shared" ref="J65:J66" si="15">($C$26*C22)</f>
        <v>6.1000000000000005</v>
      </c>
      <c r="K65">
        <f t="shared" ref="K65:K66" si="16">SUM(I65:J65)</f>
        <v>121.99999999999999</v>
      </c>
    </row>
    <row r="66" spans="8:11" x14ac:dyDescent="0.35">
      <c r="H66" t="s">
        <v>19</v>
      </c>
      <c r="I66" s="7">
        <f t="shared" si="14"/>
        <v>694.44999999999993</v>
      </c>
      <c r="J66" s="7">
        <f t="shared" si="15"/>
        <v>36.550000000000004</v>
      </c>
      <c r="K66">
        <f t="shared" si="16"/>
        <v>730.99999999999989</v>
      </c>
    </row>
    <row r="67" spans="8:11" x14ac:dyDescent="0.35">
      <c r="H67" s="3" t="s">
        <v>6</v>
      </c>
      <c r="I67">
        <f>SUM(I64:I66)</f>
        <v>950</v>
      </c>
      <c r="J67">
        <f t="shared" ref="J67:K67" si="17">SUM(J64:J66)</f>
        <v>50.000000000000007</v>
      </c>
      <c r="K67">
        <f t="shared" si="17"/>
        <v>999.99999999999989</v>
      </c>
    </row>
    <row r="69" spans="8:11" x14ac:dyDescent="0.35">
      <c r="H69" s="3" t="s">
        <v>24</v>
      </c>
      <c r="I69" s="3" t="s">
        <v>21</v>
      </c>
      <c r="J69" s="3" t="s">
        <v>7</v>
      </c>
    </row>
    <row r="70" spans="8:11" x14ac:dyDescent="0.35">
      <c r="H70" t="s">
        <v>10</v>
      </c>
      <c r="I70" s="7">
        <f>(D21-I64)^2/I64</f>
        <v>1.9851235230934492</v>
      </c>
      <c r="J70" s="7">
        <f>(E21-J64)^2/J64</f>
        <v>37.717346938775506</v>
      </c>
    </row>
    <row r="71" spans="8:11" x14ac:dyDescent="0.35">
      <c r="H71" t="s">
        <v>15</v>
      </c>
      <c r="I71" s="7">
        <f t="shared" ref="I71:I72" si="18">(D22-I65)^2/I65</f>
        <v>0.20716134598791991</v>
      </c>
      <c r="J71" s="7">
        <f t="shared" ref="J71:J72" si="19">(E22-J65)^2/J65</f>
        <v>3.9360655737704904</v>
      </c>
    </row>
    <row r="72" spans="8:11" x14ac:dyDescent="0.35">
      <c r="H72" t="s">
        <v>19</v>
      </c>
      <c r="I72" s="7">
        <f t="shared" si="18"/>
        <v>0.66873425012600329</v>
      </c>
      <c r="J72" s="7">
        <f t="shared" si="19"/>
        <v>12.705950752393985</v>
      </c>
    </row>
    <row r="74" spans="8:11" x14ac:dyDescent="0.35">
      <c r="H74" s="3" t="s">
        <v>24</v>
      </c>
      <c r="I74" s="9">
        <f>SUM(I70:J71)</f>
        <v>43.845697381627367</v>
      </c>
    </row>
    <row r="75" spans="8:11" x14ac:dyDescent="0.35">
      <c r="H75" s="3" t="s">
        <v>26</v>
      </c>
      <c r="I75" s="2">
        <v>0.95</v>
      </c>
    </row>
    <row r="76" spans="8:11" x14ac:dyDescent="0.35">
      <c r="H76" s="3" t="s">
        <v>27</v>
      </c>
      <c r="I76">
        <f>(3-1)*(2-1)</f>
        <v>2</v>
      </c>
    </row>
    <row r="77" spans="8:11" x14ac:dyDescent="0.35">
      <c r="H77" s="3" t="s">
        <v>35</v>
      </c>
      <c r="I77" s="7">
        <f>_xlfn.CHISQ.INV(I75,I76)</f>
        <v>5.9914645471079799</v>
      </c>
    </row>
    <row r="78" spans="8:11" x14ac:dyDescent="0.35">
      <c r="H78" s="3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Chi-SquaredTest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Koch</dc:creator>
  <cp:lastModifiedBy>Andre Koch</cp:lastModifiedBy>
  <dcterms:created xsi:type="dcterms:W3CDTF">2016-03-01T14:18:47Z</dcterms:created>
  <dcterms:modified xsi:type="dcterms:W3CDTF">2023-03-02T11:11:40Z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b303adc5-1ab1-4092-9b43-9f98cffb1838</vt:lpwstr>
  </property>
</Properties>
</file>